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sdelac\Desktop\"/>
    </mc:Choice>
  </mc:AlternateContent>
  <bookViews>
    <workbookView xWindow="-120" yWindow="-120" windowWidth="29040" windowHeight="15840"/>
  </bookViews>
  <sheets>
    <sheet name="SAŽETAK" sheetId="1" r:id="rId1"/>
    <sheet name=" Račun prihoda i rashoda" sheetId="2" r:id="rId2"/>
    <sheet name="Rashodi prema izvorima finan" sheetId="9" r:id="rId3"/>
    <sheet name="Rashodi prema funkcijskoj k " sheetId="7" r:id="rId4"/>
    <sheet name="Račun financiranja" sheetId="8" r:id="rId5"/>
  </sheets>
  <definedNames>
    <definedName name="_xlnm.Print_Area" localSheetId="1">' Račun prihoda i rashoda'!$A$1:$N$95</definedName>
    <definedName name="_xlnm.Print_Area" localSheetId="3">'Rashodi prema funkcijskoj k '!$A$1:$D$13</definedName>
    <definedName name="_xlnm.Print_Area" localSheetId="0">SAŽETAK!$A$2:$H$32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4" i="9" l="1"/>
  <c r="D14" i="9"/>
  <c r="B14" i="9"/>
  <c r="C22" i="9" l="1"/>
  <c r="D22" i="9"/>
  <c r="B22" i="9"/>
  <c r="N7" i="8"/>
  <c r="K8" i="8"/>
  <c r="K7" i="8" s="1"/>
  <c r="L8" i="8"/>
  <c r="L7" i="8" s="1"/>
  <c r="M8" i="8"/>
  <c r="M7" i="8" s="1"/>
  <c r="N8" i="8"/>
  <c r="J8" i="8"/>
  <c r="J7" i="8" s="1"/>
  <c r="C6" i="7"/>
  <c r="D6" i="7"/>
  <c r="B6" i="7"/>
  <c r="K87" i="2"/>
  <c r="L87" i="2"/>
  <c r="M87" i="2"/>
  <c r="N87" i="2"/>
  <c r="J87" i="2"/>
  <c r="H94" i="2"/>
  <c r="F94" i="2"/>
  <c r="H93" i="2"/>
  <c r="F93" i="2"/>
  <c r="H92" i="2"/>
  <c r="F92" i="2"/>
  <c r="H91" i="2"/>
  <c r="F91" i="2"/>
  <c r="H90" i="2"/>
  <c r="F90" i="2"/>
  <c r="K75" i="2"/>
  <c r="L75" i="2"/>
  <c r="M75" i="2"/>
  <c r="N75" i="2"/>
  <c r="J75" i="2"/>
  <c r="K71" i="2"/>
  <c r="L71" i="2"/>
  <c r="M71" i="2"/>
  <c r="N71" i="2"/>
  <c r="J71" i="2"/>
  <c r="K62" i="2"/>
  <c r="L62" i="2"/>
  <c r="M62" i="2"/>
  <c r="N62" i="2"/>
  <c r="J62" i="2"/>
  <c r="K46" i="2"/>
  <c r="L46" i="2"/>
  <c r="M46" i="2"/>
  <c r="J46" i="2"/>
  <c r="K39" i="2"/>
  <c r="L39" i="2"/>
  <c r="M39" i="2"/>
  <c r="N39" i="2"/>
  <c r="J39" i="2"/>
  <c r="K24" i="2"/>
  <c r="L24" i="2"/>
  <c r="M24" i="2"/>
  <c r="N24" i="2"/>
  <c r="J24" i="2"/>
  <c r="K14" i="2"/>
  <c r="L14" i="2"/>
  <c r="M14" i="2"/>
  <c r="N14" i="2"/>
  <c r="J14" i="2"/>
  <c r="H24" i="1"/>
  <c r="G24" i="1"/>
  <c r="F24" i="1"/>
  <c r="C6" i="9" l="1"/>
  <c r="D6" i="9"/>
  <c r="B6" i="9"/>
  <c r="K27" i="2" l="1"/>
  <c r="L27" i="2"/>
  <c r="M27" i="2"/>
  <c r="N27" i="2"/>
  <c r="J27" i="2"/>
  <c r="D20" i="9" l="1"/>
  <c r="D11" i="9"/>
  <c r="D9" i="9"/>
  <c r="C20" i="9"/>
  <c r="C11" i="9"/>
  <c r="C9" i="9"/>
  <c r="B20" i="9"/>
  <c r="B11" i="9"/>
  <c r="B9" i="9"/>
  <c r="D5" i="9" l="1"/>
  <c r="C5" i="9"/>
  <c r="B5" i="9"/>
  <c r="H14" i="1"/>
  <c r="H11" i="1"/>
  <c r="G14" i="1"/>
  <c r="G11" i="1"/>
  <c r="F14" i="1"/>
  <c r="F11" i="1"/>
  <c r="F15" i="1" l="1"/>
  <c r="H15" i="1"/>
  <c r="G15" i="1"/>
  <c r="F71" i="2" l="1"/>
  <c r="G71" i="2"/>
  <c r="H71" i="2"/>
  <c r="I71" i="2"/>
  <c r="E71" i="2"/>
  <c r="G75" i="2"/>
  <c r="I75" i="2"/>
  <c r="E75" i="2"/>
  <c r="G59" i="2"/>
  <c r="I59" i="2"/>
  <c r="K59" i="2"/>
  <c r="M59" i="2"/>
  <c r="E59" i="2"/>
  <c r="G24" i="2"/>
  <c r="I24" i="2"/>
  <c r="E24" i="2"/>
  <c r="E20" i="2"/>
  <c r="G20" i="2"/>
  <c r="I20" i="2"/>
  <c r="K20" i="2"/>
  <c r="M20" i="2"/>
  <c r="H89" i="2" l="1"/>
  <c r="H88" i="2"/>
  <c r="H78" i="2"/>
  <c r="H76" i="2"/>
  <c r="H69" i="2"/>
  <c r="H68" i="2"/>
  <c r="H66" i="2"/>
  <c r="H65" i="2"/>
  <c r="N59" i="2"/>
  <c r="L59" i="2"/>
  <c r="J59" i="2"/>
  <c r="H60" i="2"/>
  <c r="H59" i="2" s="1"/>
  <c r="N48" i="2"/>
  <c r="N46" i="2" s="1"/>
  <c r="H58" i="2"/>
  <c r="H57" i="2"/>
  <c r="H53" i="2"/>
  <c r="H52" i="2"/>
  <c r="H51" i="2"/>
  <c r="H50" i="2"/>
  <c r="H49" i="2"/>
  <c r="H48" i="2"/>
  <c r="H47" i="2"/>
  <c r="H45" i="2"/>
  <c r="H41" i="2"/>
  <c r="H40" i="2"/>
  <c r="H32" i="2"/>
  <c r="H31" i="2"/>
  <c r="H29" i="2"/>
  <c r="H28" i="2"/>
  <c r="H26" i="2"/>
  <c r="H25" i="2"/>
  <c r="H23" i="2"/>
  <c r="H21" i="2"/>
  <c r="H19" i="2"/>
  <c r="H17" i="2"/>
  <c r="H16" i="2"/>
  <c r="H15" i="2"/>
  <c r="H13" i="2"/>
  <c r="H12" i="2"/>
  <c r="F89" i="2"/>
  <c r="F88" i="2"/>
  <c r="F78" i="2"/>
  <c r="F76" i="2"/>
  <c r="F69" i="2"/>
  <c r="F68" i="2"/>
  <c r="F66" i="2"/>
  <c r="F65" i="2"/>
  <c r="F60" i="2"/>
  <c r="F59" i="2" s="1"/>
  <c r="F58" i="2"/>
  <c r="F57" i="2"/>
  <c r="F53" i="2"/>
  <c r="F52" i="2"/>
  <c r="F51" i="2"/>
  <c r="F50" i="2"/>
  <c r="F49" i="2"/>
  <c r="F48" i="2"/>
  <c r="F47" i="2"/>
  <c r="F45" i="2"/>
  <c r="F41" i="2"/>
  <c r="F40" i="2"/>
  <c r="F32" i="2"/>
  <c r="F31" i="2"/>
  <c r="F29" i="2"/>
  <c r="F28" i="2"/>
  <c r="F26" i="2"/>
  <c r="F25" i="2"/>
  <c r="F23" i="2"/>
  <c r="F21" i="2"/>
  <c r="F16" i="2"/>
  <c r="F17" i="2"/>
  <c r="F19" i="2"/>
  <c r="F15" i="2"/>
  <c r="F13" i="2"/>
  <c r="F12" i="2"/>
  <c r="G87" i="2"/>
  <c r="G70" i="2" s="1"/>
  <c r="I87" i="2"/>
  <c r="I70" i="2" s="1"/>
  <c r="K70" i="2"/>
  <c r="M70" i="2"/>
  <c r="E87" i="2"/>
  <c r="E70" i="2" s="1"/>
  <c r="G67" i="2"/>
  <c r="I67" i="2"/>
  <c r="K67" i="2"/>
  <c r="M67" i="2"/>
  <c r="E67" i="2"/>
  <c r="G64" i="2"/>
  <c r="I64" i="2"/>
  <c r="K64" i="2"/>
  <c r="K38" i="2" s="1"/>
  <c r="K37" i="2" s="1"/>
  <c r="M64" i="2"/>
  <c r="M38" i="2" s="1"/>
  <c r="M37" i="2" s="1"/>
  <c r="E64" i="2"/>
  <c r="G46" i="2"/>
  <c r="I46" i="2"/>
  <c r="E46" i="2"/>
  <c r="G39" i="2"/>
  <c r="I39" i="2"/>
  <c r="E39" i="2"/>
  <c r="I14" i="2"/>
  <c r="G14" i="2"/>
  <c r="E14" i="2"/>
  <c r="G30" i="2"/>
  <c r="I30" i="2"/>
  <c r="K30" i="2"/>
  <c r="M30" i="2"/>
  <c r="E30" i="2"/>
  <c r="G11" i="2"/>
  <c r="I11" i="2"/>
  <c r="K11" i="2"/>
  <c r="M11" i="2"/>
  <c r="E11" i="2"/>
  <c r="G27" i="2"/>
  <c r="I27" i="2"/>
  <c r="E27" i="2"/>
  <c r="H9" i="8"/>
  <c r="F9" i="8"/>
  <c r="I8" i="8"/>
  <c r="I7" i="8" s="1"/>
  <c r="G8" i="8"/>
  <c r="G7" i="8" s="1"/>
  <c r="H7" i="8" s="1"/>
  <c r="E8" i="8"/>
  <c r="F8" i="8" s="1"/>
  <c r="M10" i="2" l="1"/>
  <c r="M9" i="2" s="1"/>
  <c r="E7" i="8"/>
  <c r="F7" i="8" s="1"/>
  <c r="K10" i="2"/>
  <c r="K9" i="2" s="1"/>
  <c r="G38" i="2"/>
  <c r="F20" i="2"/>
  <c r="F24" i="2"/>
  <c r="J11" i="2"/>
  <c r="N67" i="2"/>
  <c r="H87" i="2"/>
  <c r="H27" i="2"/>
  <c r="H64" i="2"/>
  <c r="J67" i="2"/>
  <c r="F27" i="2"/>
  <c r="N11" i="2"/>
  <c r="F75" i="2"/>
  <c r="F87" i="2"/>
  <c r="H24" i="2"/>
  <c r="N30" i="2"/>
  <c r="H75" i="2"/>
  <c r="N64" i="2"/>
  <c r="L64" i="2"/>
  <c r="J64" i="2"/>
  <c r="J30" i="2"/>
  <c r="F11" i="2"/>
  <c r="F30" i="2"/>
  <c r="F39" i="2"/>
  <c r="F46" i="2"/>
  <c r="F67" i="2"/>
  <c r="F64" i="2"/>
  <c r="H11" i="2"/>
  <c r="L11" i="2"/>
  <c r="H14" i="2"/>
  <c r="H20" i="2"/>
  <c r="J20" i="2"/>
  <c r="L20" i="2"/>
  <c r="N20" i="2"/>
  <c r="H30" i="2"/>
  <c r="L30" i="2"/>
  <c r="H39" i="2"/>
  <c r="H46" i="2"/>
  <c r="H67" i="2"/>
  <c r="L67" i="2"/>
  <c r="F14" i="2"/>
  <c r="I38" i="2"/>
  <c r="E38" i="2"/>
  <c r="G10" i="2"/>
  <c r="I10" i="2"/>
  <c r="E10" i="2"/>
  <c r="H8" i="8"/>
  <c r="N38" i="2" l="1"/>
  <c r="L38" i="2"/>
  <c r="J38" i="2"/>
  <c r="N10" i="2"/>
  <c r="N9" i="2" s="1"/>
  <c r="J10" i="2"/>
  <c r="J9" i="2" s="1"/>
  <c r="L10" i="2"/>
  <c r="L9" i="2" s="1"/>
  <c r="H70" i="2"/>
  <c r="C8" i="7"/>
  <c r="C5" i="7" s="1"/>
  <c r="B8" i="7"/>
  <c r="B5" i="7" s="1"/>
  <c r="N70" i="2"/>
  <c r="N37" i="2" s="1"/>
  <c r="J70" i="2"/>
  <c r="L70" i="2"/>
  <c r="L37" i="2" s="1"/>
  <c r="F70" i="2"/>
  <c r="H38" i="2"/>
  <c r="H10" i="2"/>
  <c r="D8" i="7"/>
  <c r="D5" i="7" s="1"/>
  <c r="F38" i="2"/>
  <c r="F10" i="2"/>
  <c r="J37" i="2" l="1"/>
</calcChain>
</file>

<file path=xl/sharedStrings.xml><?xml version="1.0" encoding="utf-8"?>
<sst xmlns="http://schemas.openxmlformats.org/spreadsheetml/2006/main" count="195" uniqueCount="109">
  <si>
    <t>I. OPĆI DIO</t>
  </si>
  <si>
    <t>A) SAŽETAK RAČUNA PRIHODA I RASHODA</t>
  </si>
  <si>
    <t>PRIHODI POSLOVANJA</t>
  </si>
  <si>
    <t>PRIHODI OD PRODAJE NEFINANCIJSKE IMOVINE</t>
  </si>
  <si>
    <t>PRIHODI UKUPNO</t>
  </si>
  <si>
    <t>RASHODI  POSLOVANJA</t>
  </si>
  <si>
    <t>RASHODI ZA NABAVU NEFINANCIJSKE IMOVINE</t>
  </si>
  <si>
    <t>RASHODI UKUPNO</t>
  </si>
  <si>
    <t>RAZLIKA - VIŠAK / MANJAK</t>
  </si>
  <si>
    <t>B) SAŽETAK RAČUNA FINANCIRANJA</t>
  </si>
  <si>
    <t>PRIMICI OD FINANCIJSKE IMOVINE I ZADUŽIVANJA</t>
  </si>
  <si>
    <t>IZDACI ZA FINANCIJSKU IMOVINU I OTPLATE ZAJMOVA</t>
  </si>
  <si>
    <t>PRIJENOS SREDSTAVA IZ PRETHODNE GODINE</t>
  </si>
  <si>
    <t>NETO FINANCIRANJE</t>
  </si>
  <si>
    <t>VIŠAK / MANJAK + NETO FINANCIRANJE</t>
  </si>
  <si>
    <t xml:space="preserve">A. RAČUN PRIHODA I RASHODA </t>
  </si>
  <si>
    <t>A1. PRIHODI POSLOVANJA I PRIHODI OD PRODAJE NEFINANCIJSKE IMOVINE</t>
  </si>
  <si>
    <t>Razred</t>
  </si>
  <si>
    <t>Skupina</t>
  </si>
  <si>
    <t>Izvor</t>
  </si>
  <si>
    <t>Naziv prihoda</t>
  </si>
  <si>
    <t>Izvršenje 2021.</t>
  </si>
  <si>
    <t>Plan 2022.</t>
  </si>
  <si>
    <t>Plan za 2023.</t>
  </si>
  <si>
    <t>Projekcija 
za 2024.</t>
  </si>
  <si>
    <t>Projekcija 
za 2025.</t>
  </si>
  <si>
    <t>Prihodi poslovanja</t>
  </si>
  <si>
    <t>Ostale pomoći</t>
  </si>
  <si>
    <t>Vlastiti prihodi</t>
  </si>
  <si>
    <t>A. 2. RASHODI POSLOVANJA I RASHODI ZA NABAVU NEFINANCIJSKE IMOVINE</t>
  </si>
  <si>
    <t>Naziv rashoda</t>
  </si>
  <si>
    <t>Rashodi poslovanja</t>
  </si>
  <si>
    <t>Rashodi za zaposlene</t>
  </si>
  <si>
    <t>Opći prihodi i primici</t>
  </si>
  <si>
    <t>Materijalni rashodi</t>
  </si>
  <si>
    <t>Ostali prihodi za posebne namjene</t>
  </si>
  <si>
    <t>Rashodi za nabavu nefinancijske imovine</t>
  </si>
  <si>
    <t>A.3. RASHODI PREMA IZVORIMA FINANCIRANJA</t>
  </si>
  <si>
    <t>BROJČANA OZNAKA I NAZIV</t>
  </si>
  <si>
    <t>UKUPNI RASHODI</t>
  </si>
  <si>
    <t>1 Opći prihodi i primici</t>
  </si>
  <si>
    <t>11 Opći prihodi i primici</t>
  </si>
  <si>
    <t>12 Sredstva učešća za pomoći</t>
  </si>
  <si>
    <t>3 Vlastiti prihodi</t>
  </si>
  <si>
    <t>31 Vlastiti prihodi</t>
  </si>
  <si>
    <t>A. 4. RASHODI PREMA FUNKCIJSKOJ KLASIFIKACIJI</t>
  </si>
  <si>
    <t>B. RAČUN FINANCIRANJA</t>
  </si>
  <si>
    <t xml:space="preserve">Naziv </t>
  </si>
  <si>
    <t>Primici od financijske imovine i zaduživanja</t>
  </si>
  <si>
    <t>Primici od zaduživanja</t>
  </si>
  <si>
    <t>Izvršenje 2021. u kunama</t>
  </si>
  <si>
    <t>Plan 2022. u kunama</t>
  </si>
  <si>
    <t>Plan za 2023. u kunama</t>
  </si>
  <si>
    <t>Plan 2022. u eurima</t>
  </si>
  <si>
    <t>Izvršenje 2021. u eurima</t>
  </si>
  <si>
    <t>Projekcija u kunama
za 2024.</t>
  </si>
  <si>
    <t>Projekcija u kunama
za 2025.</t>
  </si>
  <si>
    <t>Prihodi od imovine</t>
  </si>
  <si>
    <t>03 Javni red i sigurnost</t>
  </si>
  <si>
    <t>033 Sudovi</t>
  </si>
  <si>
    <t>034 Zatvori</t>
  </si>
  <si>
    <t>036 Rashodi za javni red i sigurnost koji nisu drugdje svrstani</t>
  </si>
  <si>
    <t>Izvršenje 2021.
u eurima</t>
  </si>
  <si>
    <t>Plan 2022.
u eurima</t>
  </si>
  <si>
    <t>4 Prihodi za posebne namjene</t>
  </si>
  <si>
    <t>43 Ostali prihodi za posebne namjene</t>
  </si>
  <si>
    <t>5 Pomoći</t>
  </si>
  <si>
    <t>51 Pomoći EU</t>
  </si>
  <si>
    <t>52 Ostale pomoći i darovnice</t>
  </si>
  <si>
    <t>6 Donacije</t>
  </si>
  <si>
    <t>61 Donacije</t>
  </si>
  <si>
    <t>Donacije</t>
  </si>
  <si>
    <t>Prihodi od poreza</t>
  </si>
  <si>
    <t>Prihodi od igara na sreću</t>
  </si>
  <si>
    <t>Sredstva učešća za pomoći</t>
  </si>
  <si>
    <t>Pomoći EU</t>
  </si>
  <si>
    <t>Financijski rashodi</t>
  </si>
  <si>
    <t>Naknade građanima i kućanstvima na temelju osiguranja i druge naknade</t>
  </si>
  <si>
    <t>Rashodi za nabavu proizvedene dugotrajne imovine</t>
  </si>
  <si>
    <t>Prihodi od igara na sreeću</t>
  </si>
  <si>
    <t>Rashodi za dodatna ulaganja na nefinancijskoj imovini</t>
  </si>
  <si>
    <t>Ostali rashodi</t>
  </si>
  <si>
    <t>41 Prihodi od igara na sreću</t>
  </si>
  <si>
    <t>01 Opće i javne usluge</t>
  </si>
  <si>
    <t xml:space="preserve">013 Opće usluge </t>
  </si>
  <si>
    <t>Rashodi za nabavu neproizvedene dugotrajne imovine</t>
  </si>
  <si>
    <t>FINANCIJSKI PLAN 
ZA 2023. I PROJEKCIJE ZA 2024. I 2025. GODINU</t>
  </si>
  <si>
    <t>Prihodi od prodaje proizvoda i robe te pruženih usluga i prihodi od donacija</t>
  </si>
  <si>
    <t xml:space="preserve">Plan za 2023. </t>
  </si>
  <si>
    <t xml:space="preserve">Projekcija 
za 2024. </t>
  </si>
  <si>
    <t xml:space="preserve">Projekcija 
za 2025. </t>
  </si>
  <si>
    <t xml:space="preserve">Projekcija za 2024. </t>
  </si>
  <si>
    <t xml:space="preserve">Projekcija za 2025. </t>
  </si>
  <si>
    <t>Fondovi EU</t>
  </si>
  <si>
    <t xml:space="preserve">  56 Fondovi EU</t>
  </si>
  <si>
    <t>Pomoći iz inozemstva (darovnice) i od subjekata unutar općeg proračuna</t>
  </si>
  <si>
    <t>Ostali programi EU</t>
  </si>
  <si>
    <t>Instrumenti EU nove generacije</t>
  </si>
  <si>
    <t>Prihodi od upravnih i administrativnih pristojbi, pristojbi po posebnim propisima i naknada</t>
  </si>
  <si>
    <t xml:space="preserve">Prihodi iz proračuna </t>
  </si>
  <si>
    <t>UKUPNI PRIHODI</t>
  </si>
  <si>
    <t>Namjenski primici od zaduživanja</t>
  </si>
  <si>
    <t>Pomoći dane u inozemstvo i unutar općeg proračuna</t>
  </si>
  <si>
    <t>57 Ostali programi EU</t>
  </si>
  <si>
    <t xml:space="preserve">  58 Instrumenti EU nove generacije</t>
  </si>
  <si>
    <t>8 Namjenski primici od zaduživanja</t>
  </si>
  <si>
    <t>81 Namjenski primici od zaduživanja</t>
  </si>
  <si>
    <t>10905 Ministarstvo pravosuđa i uprave</t>
  </si>
  <si>
    <t>PRIJENOS SREDSTAVA U NAREDNU GODINU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</si>
</sst>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4"/>
      <color indexed="8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i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i/>
      <sz val="10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i/>
      <sz val="10"/>
      <name val="Arial"/>
      <family val="2"/>
      <charset val="238"/>
    </font>
    <font>
      <b/>
      <sz val="10"/>
      <color theme="0"/>
      <name val="Arial"/>
      <family val="2"/>
      <charset val="238"/>
    </font>
    <font>
      <b/>
      <sz val="12"/>
      <color theme="0"/>
      <name val="Arial"/>
      <family val="2"/>
      <charset val="238"/>
    </font>
    <font>
      <b/>
      <i/>
      <sz val="9"/>
      <name val="Arial"/>
      <family val="2"/>
      <charset val="238"/>
    </font>
    <font>
      <b/>
      <i/>
      <sz val="10"/>
      <color indexed="8"/>
      <name val="Arial"/>
      <family val="2"/>
      <charset val="238"/>
    </font>
    <font>
      <i/>
      <sz val="10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22"/>
      </bottom>
      <diagonal/>
    </border>
  </borders>
  <cellStyleXfs count="1">
    <xf numFmtId="0" fontId="0" fillId="0" borderId="0"/>
  </cellStyleXfs>
  <cellXfs count="126">
    <xf numFmtId="0" fontId="0" fillId="0" borderId="0" xfId="0"/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3" fillId="0" borderId="0" xfId="0" applyFont="1" applyAlignment="1">
      <alignment horizontal="left" wrapText="1"/>
    </xf>
    <xf numFmtId="0" fontId="7" fillId="0" borderId="0" xfId="0" applyFont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right" vertical="center"/>
    </xf>
    <xf numFmtId="0" fontId="9" fillId="0" borderId="2" xfId="0" quotePrefix="1" applyFont="1" applyBorder="1" applyAlignment="1">
      <alignment horizontal="left" wrapText="1"/>
    </xf>
    <xf numFmtId="0" fontId="9" fillId="0" borderId="3" xfId="0" quotePrefix="1" applyFont="1" applyBorder="1" applyAlignment="1">
      <alignment horizontal="left" wrapText="1"/>
    </xf>
    <xf numFmtId="0" fontId="9" fillId="0" borderId="3" xfId="0" quotePrefix="1" applyFont="1" applyBorder="1" applyAlignment="1">
      <alignment horizontal="center" wrapText="1"/>
    </xf>
    <xf numFmtId="0" fontId="9" fillId="0" borderId="3" xfId="0" quotePrefix="1" applyFont="1" applyBorder="1" applyAlignment="1">
      <alignment horizontal="left"/>
    </xf>
    <xf numFmtId="3" fontId="9" fillId="0" borderId="4" xfId="0" applyNumberFormat="1" applyFont="1" applyBorder="1" applyAlignment="1">
      <alignment horizontal="right"/>
    </xf>
    <xf numFmtId="0" fontId="11" fillId="3" borderId="3" xfId="0" applyFont="1" applyFill="1" applyBorder="1" applyAlignment="1">
      <alignment vertical="center"/>
    </xf>
    <xf numFmtId="3" fontId="9" fillId="3" borderId="4" xfId="0" applyNumberFormat="1" applyFont="1" applyFill="1" applyBorder="1" applyAlignment="1">
      <alignment horizontal="right"/>
    </xf>
    <xf numFmtId="0" fontId="10" fillId="3" borderId="2" xfId="0" applyFont="1" applyFill="1" applyBorder="1" applyAlignment="1">
      <alignment horizontal="left" vertical="center"/>
    </xf>
    <xf numFmtId="0" fontId="7" fillId="0" borderId="0" xfId="0" applyFont="1" applyAlignment="1">
      <alignment horizontal="center" vertical="center" wrapText="1"/>
    </xf>
    <xf numFmtId="0" fontId="5" fillId="0" borderId="0" xfId="0" applyFont="1"/>
    <xf numFmtId="0" fontId="12" fillId="0" borderId="0" xfId="0" quotePrefix="1" applyFont="1" applyAlignment="1">
      <alignment horizontal="left" wrapText="1"/>
    </xf>
    <xf numFmtId="0" fontId="13" fillId="0" borderId="0" xfId="0" applyFont="1" applyAlignment="1">
      <alignment wrapText="1"/>
    </xf>
    <xf numFmtId="3" fontId="2" fillId="0" borderId="0" xfId="0" applyNumberFormat="1" applyFont="1" applyAlignment="1">
      <alignment horizontal="right"/>
    </xf>
    <xf numFmtId="0" fontId="9" fillId="4" borderId="4" xfId="0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horizontal="center" vertical="center" wrapText="1"/>
    </xf>
    <xf numFmtId="0" fontId="9" fillId="5" borderId="5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left" vertical="center" wrapText="1"/>
    </xf>
    <xf numFmtId="3" fontId="5" fillId="2" borderId="5" xfId="0" applyNumberFormat="1" applyFont="1" applyFill="1" applyBorder="1" applyAlignment="1">
      <alignment horizontal="right"/>
    </xf>
    <xf numFmtId="3" fontId="5" fillId="2" borderId="4" xfId="0" applyNumberFormat="1" applyFont="1" applyFill="1" applyBorder="1" applyAlignment="1">
      <alignment horizontal="right"/>
    </xf>
    <xf numFmtId="0" fontId="11" fillId="2" borderId="4" xfId="0" applyFont="1" applyFill="1" applyBorder="1" applyAlignment="1">
      <alignment horizontal="left" vertical="center" wrapText="1"/>
    </xf>
    <xf numFmtId="0" fontId="11" fillId="2" borderId="4" xfId="0" quotePrefix="1" applyFont="1" applyFill="1" applyBorder="1" applyAlignment="1">
      <alignment horizontal="left" vertical="center"/>
    </xf>
    <xf numFmtId="0" fontId="16" fillId="2" borderId="4" xfId="0" quotePrefix="1" applyFont="1" applyFill="1" applyBorder="1" applyAlignment="1">
      <alignment horizontal="left" vertical="center"/>
    </xf>
    <xf numFmtId="0" fontId="16" fillId="2" borderId="4" xfId="0" quotePrefix="1" applyFont="1" applyFill="1" applyBorder="1" applyAlignment="1">
      <alignment horizontal="left" vertical="center" wrapText="1"/>
    </xf>
    <xf numFmtId="0" fontId="16" fillId="2" borderId="4" xfId="0" quotePrefix="1" applyFont="1" applyFill="1" applyBorder="1" applyAlignment="1">
      <alignment horizontal="left" vertical="center" wrapText="1" indent="1"/>
    </xf>
    <xf numFmtId="0" fontId="16" fillId="2" borderId="4" xfId="0" applyFont="1" applyFill="1" applyBorder="1" applyAlignment="1">
      <alignment horizontal="left" vertical="center" indent="1"/>
    </xf>
    <xf numFmtId="0" fontId="16" fillId="2" borderId="4" xfId="0" applyFont="1" applyFill="1" applyBorder="1" applyAlignment="1">
      <alignment horizontal="left" vertical="center" wrapText="1" indent="1"/>
    </xf>
    <xf numFmtId="0" fontId="16" fillId="2" borderId="4" xfId="0" applyFont="1" applyFill="1" applyBorder="1" applyAlignment="1">
      <alignment horizontal="left" vertical="center"/>
    </xf>
    <xf numFmtId="0" fontId="9" fillId="4" borderId="5" xfId="0" applyFont="1" applyFill="1" applyBorder="1" applyAlignment="1">
      <alignment horizontal="center" vertical="center" wrapText="1"/>
    </xf>
    <xf numFmtId="0" fontId="11" fillId="0" borderId="4" xfId="0" quotePrefix="1" applyFont="1" applyBorder="1" applyAlignment="1">
      <alignment horizontal="left" vertical="center"/>
    </xf>
    <xf numFmtId="0" fontId="11" fillId="0" borderId="4" xfId="0" applyFont="1" applyBorder="1" applyAlignment="1">
      <alignment horizontal="left" vertical="center" wrapText="1"/>
    </xf>
    <xf numFmtId="0" fontId="0" fillId="0" borderId="0" xfId="0" applyAlignment="1">
      <alignment horizontal="right"/>
    </xf>
    <xf numFmtId="3" fontId="9" fillId="2" borderId="5" xfId="0" applyNumberFormat="1" applyFont="1" applyFill="1" applyBorder="1" applyAlignment="1">
      <alignment horizontal="right"/>
    </xf>
    <xf numFmtId="1" fontId="5" fillId="2" borderId="5" xfId="0" applyNumberFormat="1" applyFont="1" applyFill="1" applyBorder="1" applyAlignment="1">
      <alignment horizontal="right"/>
    </xf>
    <xf numFmtId="1" fontId="5" fillId="2" borderId="4" xfId="0" applyNumberFormat="1" applyFont="1" applyFill="1" applyBorder="1" applyAlignment="1">
      <alignment horizontal="right"/>
    </xf>
    <xf numFmtId="0" fontId="9" fillId="0" borderId="4" xfId="0" applyFont="1" applyFill="1" applyBorder="1" applyAlignment="1">
      <alignment horizontal="center" vertical="center" wrapText="1"/>
    </xf>
    <xf numFmtId="0" fontId="0" fillId="0" borderId="0" xfId="0" applyFont="1"/>
    <xf numFmtId="3" fontId="0" fillId="0" borderId="0" xfId="0" applyNumberFormat="1"/>
    <xf numFmtId="0" fontId="19" fillId="0" borderId="0" xfId="0" applyFont="1" applyAlignment="1">
      <alignment vertical="center" wrapText="1"/>
    </xf>
    <xf numFmtId="0" fontId="16" fillId="2" borderId="4" xfId="0" applyFont="1" applyFill="1" applyBorder="1" applyAlignment="1">
      <alignment horizontal="left" vertical="center" wrapText="1"/>
    </xf>
    <xf numFmtId="0" fontId="20" fillId="0" borderId="0" xfId="0" applyFont="1" applyAlignment="1">
      <alignment horizontal="center" vertical="center" wrapText="1"/>
    </xf>
    <xf numFmtId="0" fontId="18" fillId="2" borderId="4" xfId="0" applyFont="1" applyFill="1" applyBorder="1" applyAlignment="1">
      <alignment horizontal="left" vertical="center" wrapText="1"/>
    </xf>
    <xf numFmtId="3" fontId="9" fillId="5" borderId="5" xfId="0" applyNumberFormat="1" applyFont="1" applyFill="1" applyBorder="1" applyAlignment="1">
      <alignment horizontal="center" vertical="center" wrapText="1"/>
    </xf>
    <xf numFmtId="0" fontId="11" fillId="2" borderId="0" xfId="0" quotePrefix="1" applyFont="1" applyFill="1" applyBorder="1" applyAlignment="1">
      <alignment horizontal="left" vertical="center"/>
    </xf>
    <xf numFmtId="0" fontId="11" fillId="0" borderId="0" xfId="0" quotePrefix="1" applyFont="1" applyBorder="1" applyAlignment="1">
      <alignment horizontal="left" vertical="center"/>
    </xf>
    <xf numFmtId="0" fontId="16" fillId="2" borderId="0" xfId="0" quotePrefix="1" applyFont="1" applyFill="1" applyBorder="1" applyAlignment="1">
      <alignment horizontal="left" vertical="center"/>
    </xf>
    <xf numFmtId="0" fontId="11" fillId="2" borderId="0" xfId="0" applyFont="1" applyFill="1" applyBorder="1" applyAlignment="1">
      <alignment horizontal="left" vertical="center" wrapText="1"/>
    </xf>
    <xf numFmtId="3" fontId="5" fillId="2" borderId="0" xfId="0" applyNumberFormat="1" applyFont="1" applyFill="1" applyBorder="1" applyAlignment="1">
      <alignment horizontal="right"/>
    </xf>
    <xf numFmtId="0" fontId="22" fillId="5" borderId="5" xfId="0" applyFont="1" applyFill="1" applyBorder="1" applyAlignment="1">
      <alignment horizontal="center" vertical="center" wrapText="1"/>
    </xf>
    <xf numFmtId="3" fontId="22" fillId="5" borderId="5" xfId="0" applyNumberFormat="1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left" vertical="center" wrapText="1"/>
    </xf>
    <xf numFmtId="3" fontId="5" fillId="0" borderId="5" xfId="0" applyNumberFormat="1" applyFont="1" applyFill="1" applyBorder="1" applyAlignment="1">
      <alignment horizontal="right"/>
    </xf>
    <xf numFmtId="0" fontId="0" fillId="0" borderId="4" xfId="0" applyBorder="1"/>
    <xf numFmtId="3" fontId="22" fillId="2" borderId="5" xfId="0" applyNumberFormat="1" applyFont="1" applyFill="1" applyBorder="1" applyAlignment="1">
      <alignment horizontal="right"/>
    </xf>
    <xf numFmtId="0" fontId="1" fillId="0" borderId="4" xfId="0" applyFont="1" applyBorder="1"/>
    <xf numFmtId="0" fontId="25" fillId="0" borderId="4" xfId="0" applyFont="1" applyBorder="1"/>
    <xf numFmtId="3" fontId="1" fillId="0" borderId="4" xfId="0" applyNumberFormat="1" applyFont="1" applyBorder="1"/>
    <xf numFmtId="3" fontId="23" fillId="2" borderId="5" xfId="0" applyNumberFormat="1" applyFont="1" applyFill="1" applyBorder="1" applyAlignment="1">
      <alignment horizontal="right"/>
    </xf>
    <xf numFmtId="3" fontId="25" fillId="0" borderId="4" xfId="0" applyNumberFormat="1" applyFont="1" applyBorder="1"/>
    <xf numFmtId="0" fontId="24" fillId="5" borderId="4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24" fillId="5" borderId="4" xfId="0" applyFont="1" applyFill="1" applyBorder="1" applyAlignment="1">
      <alignment horizontal="center" vertical="center"/>
    </xf>
    <xf numFmtId="0" fontId="9" fillId="5" borderId="5" xfId="0" applyFont="1" applyFill="1" applyBorder="1" applyAlignment="1">
      <alignment horizontal="center" vertical="center"/>
    </xf>
    <xf numFmtId="0" fontId="24" fillId="5" borderId="5" xfId="0" applyFont="1" applyFill="1" applyBorder="1" applyAlignment="1">
      <alignment horizontal="center" vertical="center" wrapText="1"/>
    </xf>
    <xf numFmtId="0" fontId="24" fillId="4" borderId="5" xfId="0" applyFont="1" applyFill="1" applyBorder="1" applyAlignment="1">
      <alignment horizontal="center" vertical="center" wrapText="1"/>
    </xf>
    <xf numFmtId="0" fontId="24" fillId="4" borderId="4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left" vertical="center" wrapText="1"/>
    </xf>
    <xf numFmtId="49" fontId="21" fillId="0" borderId="6" xfId="0" applyNumberFormat="1" applyFont="1" applyFill="1" applyBorder="1" applyAlignment="1" applyProtection="1">
      <alignment horizontal="left" vertical="center" wrapText="1"/>
      <protection hidden="1"/>
    </xf>
    <xf numFmtId="3" fontId="22" fillId="0" borderId="5" xfId="0" applyNumberFormat="1" applyFont="1" applyFill="1" applyBorder="1" applyAlignment="1">
      <alignment horizontal="right"/>
    </xf>
    <xf numFmtId="3" fontId="14" fillId="0" borderId="5" xfId="0" applyNumberFormat="1" applyFont="1" applyFill="1" applyBorder="1" applyAlignment="1">
      <alignment horizontal="right"/>
    </xf>
    <xf numFmtId="0" fontId="16" fillId="0" borderId="4" xfId="0" quotePrefix="1" applyFont="1" applyFill="1" applyBorder="1" applyAlignment="1">
      <alignment horizontal="left" vertical="center"/>
    </xf>
    <xf numFmtId="3" fontId="5" fillId="0" borderId="4" xfId="0" applyNumberFormat="1" applyFont="1" applyFill="1" applyBorder="1" applyAlignment="1">
      <alignment horizontal="right"/>
    </xf>
    <xf numFmtId="0" fontId="21" fillId="0" borderId="4" xfId="0" applyFont="1" applyFill="1" applyBorder="1" applyAlignment="1">
      <alignment horizontal="left" vertical="center" wrapText="1"/>
    </xf>
    <xf numFmtId="0" fontId="16" fillId="0" borderId="4" xfId="0" applyFont="1" applyFill="1" applyBorder="1" applyAlignment="1">
      <alignment horizontal="left" vertical="center" wrapText="1"/>
    </xf>
    <xf numFmtId="49" fontId="16" fillId="0" borderId="4" xfId="0" applyNumberFormat="1" applyFont="1" applyFill="1" applyBorder="1" applyAlignment="1" applyProtection="1">
      <alignment horizontal="left" vertical="top" wrapText="1"/>
      <protection hidden="1"/>
    </xf>
    <xf numFmtId="0" fontId="21" fillId="0" borderId="4" xfId="0" quotePrefix="1" applyFont="1" applyFill="1" applyBorder="1" applyAlignment="1">
      <alignment horizontal="left" vertical="center"/>
    </xf>
    <xf numFmtId="0" fontId="11" fillId="0" borderId="4" xfId="0" quotePrefix="1" applyFont="1" applyFill="1" applyBorder="1" applyAlignment="1">
      <alignment horizontal="left" vertical="center"/>
    </xf>
    <xf numFmtId="0" fontId="10" fillId="0" borderId="4" xfId="0" quotePrefix="1" applyFont="1" applyFill="1" applyBorder="1" applyAlignment="1">
      <alignment horizontal="left" vertical="center"/>
    </xf>
    <xf numFmtId="0" fontId="18" fillId="0" borderId="4" xfId="0" quotePrefix="1" applyFont="1" applyFill="1" applyBorder="1" applyAlignment="1">
      <alignment horizontal="left" vertical="center"/>
    </xf>
    <xf numFmtId="0" fontId="16" fillId="0" borderId="4" xfId="0" quotePrefix="1" applyFont="1" applyFill="1" applyBorder="1" applyAlignment="1">
      <alignment horizontal="left" vertical="center" wrapText="1"/>
    </xf>
    <xf numFmtId="0" fontId="18" fillId="0" borderId="4" xfId="0" quotePrefix="1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horizontal="center" vertical="center" wrapText="1"/>
    </xf>
    <xf numFmtId="3" fontId="9" fillId="0" borderId="5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vertical="center" wrapText="1"/>
    </xf>
    <xf numFmtId="0" fontId="10" fillId="0" borderId="4" xfId="0" applyFont="1" applyFill="1" applyBorder="1" applyAlignment="1">
      <alignment horizontal="left" vertical="center"/>
    </xf>
    <xf numFmtId="3" fontId="9" fillId="0" borderId="5" xfId="0" applyNumberFormat="1" applyFont="1" applyFill="1" applyBorder="1" applyAlignment="1">
      <alignment horizontal="right"/>
    </xf>
    <xf numFmtId="3" fontId="5" fillId="0" borderId="4" xfId="0" applyNumberFormat="1" applyFont="1" applyFill="1" applyBorder="1" applyAlignment="1">
      <alignment horizontal="right" wrapText="1"/>
    </xf>
    <xf numFmtId="0" fontId="0" fillId="0" borderId="4" xfId="0" applyFill="1" applyBorder="1"/>
    <xf numFmtId="0" fontId="10" fillId="3" borderId="2" xfId="0" applyFont="1" applyFill="1" applyBorder="1" applyAlignment="1">
      <alignment horizontal="left" vertical="center" wrapText="1"/>
    </xf>
    <xf numFmtId="0" fontId="11" fillId="3" borderId="3" xfId="0" applyFont="1" applyFill="1" applyBorder="1" applyAlignment="1">
      <alignment vertical="center" wrapText="1"/>
    </xf>
    <xf numFmtId="0" fontId="11" fillId="3" borderId="3" xfId="0" applyFont="1" applyFill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26" fillId="0" borderId="0" xfId="0" applyFont="1" applyAlignment="1">
      <alignment wrapText="1"/>
    </xf>
    <xf numFmtId="0" fontId="10" fillId="0" borderId="2" xfId="0" applyFont="1" applyBorder="1" applyAlignment="1">
      <alignment horizontal="left" vertical="center" wrapText="1"/>
    </xf>
    <xf numFmtId="0" fontId="11" fillId="0" borderId="3" xfId="0" applyFont="1" applyBorder="1" applyAlignment="1">
      <alignment vertical="center" wrapText="1"/>
    </xf>
    <xf numFmtId="0" fontId="11" fillId="0" borderId="3" xfId="0" applyFont="1" applyBorder="1" applyAlignment="1">
      <alignment vertical="center"/>
    </xf>
    <xf numFmtId="0" fontId="10" fillId="0" borderId="2" xfId="0" quotePrefix="1" applyFont="1" applyBorder="1" applyAlignment="1">
      <alignment horizontal="left" vertical="center"/>
    </xf>
    <xf numFmtId="0" fontId="17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/>
    <xf numFmtId="0" fontId="14" fillId="0" borderId="0" xfId="0" applyFont="1" applyAlignment="1">
      <alignment wrapText="1"/>
    </xf>
    <xf numFmtId="0" fontId="15" fillId="0" borderId="0" xfId="0" applyFont="1" applyAlignment="1">
      <alignment wrapText="1"/>
    </xf>
    <xf numFmtId="0" fontId="10" fillId="0" borderId="2" xfId="0" quotePrefix="1" applyFont="1" applyBorder="1" applyAlignment="1">
      <alignment horizontal="left" vertical="center" wrapText="1"/>
    </xf>
    <xf numFmtId="0" fontId="10" fillId="3" borderId="2" xfId="0" quotePrefix="1" applyFont="1" applyFill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/>
    </xf>
    <xf numFmtId="0" fontId="9" fillId="0" borderId="2" xfId="0" quotePrefix="1" applyFont="1" applyBorder="1" applyAlignment="1">
      <alignment horizontal="left" wrapText="1"/>
    </xf>
    <xf numFmtId="0" fontId="9" fillId="0" borderId="3" xfId="0" quotePrefix="1" applyFont="1" applyBorder="1" applyAlignment="1">
      <alignment horizontal="left" wrapText="1"/>
    </xf>
    <xf numFmtId="0" fontId="9" fillId="0" borderId="5" xfId="0" quotePrefix="1" applyFont="1" applyBorder="1" applyAlignment="1">
      <alignment horizontal="left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6" fillId="0" borderId="0" xfId="0" applyFont="1" applyAlignment="1">
      <alignment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26" fillId="0" borderId="0" xfId="0" applyFont="1" applyAlignment="1">
      <alignment vertical="center" wrapText="1"/>
    </xf>
    <xf numFmtId="0" fontId="24" fillId="5" borderId="5" xfId="0" applyFont="1" applyFill="1" applyBorder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H30"/>
  <sheetViews>
    <sheetView tabSelected="1" workbookViewId="0">
      <selection sqref="A1:F1"/>
    </sheetView>
  </sheetViews>
  <sheetFormatPr defaultRowHeight="14.4" x14ac:dyDescent="0.3"/>
  <cols>
    <col min="5" max="5" width="25.33203125" customWidth="1"/>
    <col min="6" max="6" width="20.6640625" customWidth="1"/>
    <col min="7" max="7" width="21" customWidth="1"/>
    <col min="8" max="8" width="19.88671875" customWidth="1"/>
  </cols>
  <sheetData>
    <row r="1" spans="1:8" ht="23.4" customHeight="1" x14ac:dyDescent="0.3">
      <c r="A1" s="107" t="s">
        <v>107</v>
      </c>
      <c r="B1" s="108"/>
      <c r="C1" s="108"/>
      <c r="D1" s="109"/>
      <c r="E1" s="109"/>
      <c r="F1" s="109"/>
      <c r="G1" s="43"/>
    </row>
    <row r="2" spans="1:8" ht="22.95" customHeight="1" x14ac:dyDescent="0.3">
      <c r="A2" s="99" t="s">
        <v>86</v>
      </c>
      <c r="B2" s="99"/>
      <c r="C2" s="99"/>
      <c r="D2" s="99"/>
      <c r="E2" s="99"/>
      <c r="F2" s="99"/>
      <c r="G2" s="99"/>
    </row>
    <row r="3" spans="1:8" ht="18" customHeight="1" x14ac:dyDescent="0.3">
      <c r="A3" s="1"/>
      <c r="B3" s="1"/>
      <c r="C3" s="1"/>
      <c r="D3" s="1"/>
      <c r="E3" s="1"/>
      <c r="F3" s="1"/>
      <c r="G3" s="1"/>
      <c r="H3" s="1"/>
    </row>
    <row r="4" spans="1:8" x14ac:dyDescent="0.3">
      <c r="A4" s="100" t="s">
        <v>0</v>
      </c>
      <c r="B4" s="100"/>
      <c r="C4" s="100"/>
      <c r="D4" s="100"/>
      <c r="E4" s="100"/>
      <c r="F4" s="100"/>
      <c r="G4" s="101"/>
    </row>
    <row r="5" spans="1:8" x14ac:dyDescent="0.3">
      <c r="A5" s="68"/>
      <c r="B5" s="68"/>
      <c r="C5" s="68"/>
      <c r="D5" s="68"/>
      <c r="E5" s="68"/>
      <c r="F5" s="68"/>
      <c r="G5" s="2"/>
      <c r="H5" s="2"/>
    </row>
    <row r="6" spans="1:8" ht="18" customHeight="1" x14ac:dyDescent="0.3">
      <c r="A6" s="100" t="s">
        <v>1</v>
      </c>
      <c r="B6" s="102"/>
      <c r="C6" s="102"/>
      <c r="D6" s="102"/>
      <c r="E6" s="102"/>
      <c r="F6" s="102"/>
      <c r="G6" s="102"/>
    </row>
    <row r="7" spans="1:8" ht="17.399999999999999" x14ac:dyDescent="0.3">
      <c r="A7" s="3"/>
      <c r="B7" s="4"/>
      <c r="C7" s="4"/>
      <c r="D7" s="4"/>
      <c r="E7" s="5"/>
      <c r="F7" s="6"/>
      <c r="G7" s="6"/>
      <c r="H7" s="7"/>
    </row>
    <row r="8" spans="1:8" ht="25.2" customHeight="1" x14ac:dyDescent="0.3">
      <c r="A8" s="8"/>
      <c r="B8" s="9"/>
      <c r="C8" s="9"/>
      <c r="D8" s="10"/>
      <c r="E8" s="11"/>
      <c r="F8" s="42" t="s">
        <v>88</v>
      </c>
      <c r="G8" s="42" t="s">
        <v>91</v>
      </c>
      <c r="H8" s="42" t="s">
        <v>92</v>
      </c>
    </row>
    <row r="9" spans="1:8" x14ac:dyDescent="0.3">
      <c r="A9" s="103" t="s">
        <v>2</v>
      </c>
      <c r="B9" s="104"/>
      <c r="C9" s="104"/>
      <c r="D9" s="104"/>
      <c r="E9" s="105"/>
      <c r="F9" s="12">
        <v>173307910</v>
      </c>
      <c r="G9" s="12">
        <v>182081073</v>
      </c>
      <c r="H9" s="12">
        <v>155028564</v>
      </c>
    </row>
    <row r="10" spans="1:8" x14ac:dyDescent="0.3">
      <c r="A10" s="106" t="s">
        <v>3</v>
      </c>
      <c r="B10" s="105"/>
      <c r="C10" s="105"/>
      <c r="D10" s="105"/>
      <c r="E10" s="105"/>
      <c r="F10" s="12">
        <v>0</v>
      </c>
      <c r="G10" s="12">
        <v>0</v>
      </c>
      <c r="H10" s="12">
        <v>0</v>
      </c>
    </row>
    <row r="11" spans="1:8" x14ac:dyDescent="0.3">
      <c r="A11" s="96" t="s">
        <v>4</v>
      </c>
      <c r="B11" s="97"/>
      <c r="C11" s="97"/>
      <c r="D11" s="97"/>
      <c r="E11" s="98"/>
      <c r="F11" s="14">
        <f>F9+F10</f>
        <v>173307910</v>
      </c>
      <c r="G11" s="14">
        <f>G9+G10</f>
        <v>182081073</v>
      </c>
      <c r="H11" s="14">
        <f>H9+H10</f>
        <v>155028564</v>
      </c>
    </row>
    <row r="12" spans="1:8" x14ac:dyDescent="0.3">
      <c r="A12" s="112" t="s">
        <v>5</v>
      </c>
      <c r="B12" s="104"/>
      <c r="C12" s="104"/>
      <c r="D12" s="104"/>
      <c r="E12" s="104"/>
      <c r="F12" s="12">
        <v>113954631</v>
      </c>
      <c r="G12" s="12">
        <v>104693307</v>
      </c>
      <c r="H12" s="12">
        <v>99563574</v>
      </c>
    </row>
    <row r="13" spans="1:8" x14ac:dyDescent="0.3">
      <c r="A13" s="106" t="s">
        <v>6</v>
      </c>
      <c r="B13" s="105"/>
      <c r="C13" s="105"/>
      <c r="D13" s="105"/>
      <c r="E13" s="105"/>
      <c r="F13" s="12">
        <v>69699073</v>
      </c>
      <c r="G13" s="12">
        <v>95563144</v>
      </c>
      <c r="H13" s="12">
        <v>62161476</v>
      </c>
    </row>
    <row r="14" spans="1:8" x14ac:dyDescent="0.3">
      <c r="A14" s="15" t="s">
        <v>7</v>
      </c>
      <c r="B14" s="13"/>
      <c r="C14" s="13"/>
      <c r="D14" s="13"/>
      <c r="E14" s="13"/>
      <c r="F14" s="14">
        <f>F12+F13</f>
        <v>183653704</v>
      </c>
      <c r="G14" s="14">
        <f>G12+G13</f>
        <v>200256451</v>
      </c>
      <c r="H14" s="14">
        <f>H12+H13</f>
        <v>161725050</v>
      </c>
    </row>
    <row r="15" spans="1:8" x14ac:dyDescent="0.3">
      <c r="A15" s="113" t="s">
        <v>8</v>
      </c>
      <c r="B15" s="97"/>
      <c r="C15" s="97"/>
      <c r="D15" s="97"/>
      <c r="E15" s="97"/>
      <c r="F15" s="14">
        <f>+F11-F14</f>
        <v>-10345794</v>
      </c>
      <c r="G15" s="14">
        <f t="shared" ref="G15:H15" si="0">+G11-G14</f>
        <v>-18175378</v>
      </c>
      <c r="H15" s="14">
        <f t="shared" si="0"/>
        <v>-6696486</v>
      </c>
    </row>
    <row r="16" spans="1:8" ht="17.399999999999999" x14ac:dyDescent="0.3">
      <c r="A16" s="1"/>
      <c r="B16" s="16"/>
      <c r="C16" s="16"/>
      <c r="D16" s="16"/>
      <c r="E16" s="16"/>
      <c r="F16" s="17"/>
      <c r="G16" s="17"/>
      <c r="H16" s="17"/>
    </row>
    <row r="17" spans="1:8" ht="18" customHeight="1" x14ac:dyDescent="0.3">
      <c r="A17" s="100" t="s">
        <v>9</v>
      </c>
      <c r="B17" s="102"/>
      <c r="C17" s="102"/>
      <c r="D17" s="102"/>
      <c r="E17" s="102"/>
      <c r="F17" s="102"/>
      <c r="G17" s="102"/>
    </row>
    <row r="18" spans="1:8" ht="17.399999999999999" x14ac:dyDescent="0.3">
      <c r="A18" s="1"/>
      <c r="B18" s="16"/>
      <c r="C18" s="16"/>
      <c r="D18" s="16"/>
      <c r="E18" s="16"/>
      <c r="F18" s="17"/>
      <c r="G18" s="17"/>
      <c r="H18" s="17"/>
    </row>
    <row r="19" spans="1:8" ht="21.6" customHeight="1" x14ac:dyDescent="0.3">
      <c r="A19" s="8"/>
      <c r="B19" s="9"/>
      <c r="C19" s="9"/>
      <c r="D19" s="10"/>
      <c r="E19" s="11"/>
      <c r="F19" s="42" t="s">
        <v>88</v>
      </c>
      <c r="G19" s="42" t="s">
        <v>91</v>
      </c>
      <c r="H19" s="42" t="s">
        <v>92</v>
      </c>
    </row>
    <row r="20" spans="1:8" ht="15.75" customHeight="1" x14ac:dyDescent="0.3">
      <c r="A20" s="103" t="s">
        <v>10</v>
      </c>
      <c r="B20" s="114"/>
      <c r="C20" s="114"/>
      <c r="D20" s="114"/>
      <c r="E20" s="115"/>
      <c r="F20" s="12">
        <v>10219656</v>
      </c>
      <c r="G20" s="12">
        <v>18089986</v>
      </c>
      <c r="H20" s="12">
        <v>6636140</v>
      </c>
    </row>
    <row r="21" spans="1:8" x14ac:dyDescent="0.3">
      <c r="A21" s="103" t="s">
        <v>11</v>
      </c>
      <c r="B21" s="104"/>
      <c r="C21" s="104"/>
      <c r="D21" s="104"/>
      <c r="E21" s="104"/>
      <c r="F21" s="12">
        <v>0</v>
      </c>
      <c r="G21" s="12">
        <v>0</v>
      </c>
      <c r="H21" s="12"/>
    </row>
    <row r="22" spans="1:8" x14ac:dyDescent="0.3">
      <c r="A22" s="116" t="s">
        <v>12</v>
      </c>
      <c r="B22" s="117"/>
      <c r="C22" s="117"/>
      <c r="D22" s="117"/>
      <c r="E22" s="118"/>
      <c r="F22" s="12">
        <v>2748240</v>
      </c>
      <c r="G22" s="12">
        <v>2622102</v>
      </c>
      <c r="H22" s="12">
        <v>2536710</v>
      </c>
    </row>
    <row r="23" spans="1:8" x14ac:dyDescent="0.3">
      <c r="A23" s="116" t="s">
        <v>108</v>
      </c>
      <c r="B23" s="117"/>
      <c r="C23" s="117"/>
      <c r="D23" s="117"/>
      <c r="E23" s="118"/>
      <c r="F23" s="12">
        <v>-2622102</v>
      </c>
      <c r="G23" s="12">
        <v>-2536710</v>
      </c>
      <c r="H23" s="12">
        <v>-2476364</v>
      </c>
    </row>
    <row r="24" spans="1:8" x14ac:dyDescent="0.3">
      <c r="A24" s="113" t="s">
        <v>13</v>
      </c>
      <c r="B24" s="97"/>
      <c r="C24" s="97"/>
      <c r="D24" s="97"/>
      <c r="E24" s="97"/>
      <c r="F24" s="14">
        <f>+F20+F22+F23</f>
        <v>10345794</v>
      </c>
      <c r="G24" s="14">
        <f t="shared" ref="G24:H24" si="1">+G20+G22+G23</f>
        <v>18175378</v>
      </c>
      <c r="H24" s="14">
        <f t="shared" si="1"/>
        <v>6696486</v>
      </c>
    </row>
    <row r="25" spans="1:8" x14ac:dyDescent="0.3">
      <c r="A25" s="112" t="s">
        <v>14</v>
      </c>
      <c r="B25" s="104"/>
      <c r="C25" s="104"/>
      <c r="D25" s="104"/>
      <c r="E25" s="104"/>
      <c r="F25" s="12">
        <v>0</v>
      </c>
      <c r="G25" s="12">
        <v>0</v>
      </c>
      <c r="H25" s="12">
        <v>0</v>
      </c>
    </row>
    <row r="26" spans="1:8" ht="12" customHeight="1" x14ac:dyDescent="0.3">
      <c r="A26" s="18"/>
      <c r="B26" s="19"/>
      <c r="C26" s="19"/>
      <c r="D26" s="19"/>
      <c r="E26" s="19"/>
      <c r="F26" s="20"/>
      <c r="G26" s="20"/>
      <c r="H26" s="20"/>
    </row>
    <row r="27" spans="1:8" ht="14.4" customHeight="1" x14ac:dyDescent="0.3">
      <c r="A27" s="110"/>
      <c r="B27" s="111"/>
      <c r="C27" s="111"/>
      <c r="D27" s="111"/>
      <c r="E27" s="111"/>
      <c r="F27" s="111"/>
      <c r="G27" s="111"/>
    </row>
    <row r="28" spans="1:8" ht="8.25" customHeight="1" x14ac:dyDescent="0.3"/>
    <row r="29" spans="1:8" x14ac:dyDescent="0.3">
      <c r="A29" s="110"/>
      <c r="B29" s="111"/>
      <c r="C29" s="111"/>
      <c r="D29" s="111"/>
      <c r="E29" s="111"/>
      <c r="F29" s="111"/>
      <c r="G29" s="111"/>
    </row>
    <row r="30" spans="1:8" ht="9" customHeight="1" x14ac:dyDescent="0.3"/>
  </sheetData>
  <mergeCells count="19">
    <mergeCell ref="A1:F1"/>
    <mergeCell ref="A29:G29"/>
    <mergeCell ref="A12:E12"/>
    <mergeCell ref="A13:E13"/>
    <mergeCell ref="A15:E15"/>
    <mergeCell ref="A17:G17"/>
    <mergeCell ref="A20:E20"/>
    <mergeCell ref="A21:E21"/>
    <mergeCell ref="A22:E22"/>
    <mergeCell ref="A23:E23"/>
    <mergeCell ref="A24:E24"/>
    <mergeCell ref="A25:E25"/>
    <mergeCell ref="A27:G27"/>
    <mergeCell ref="A11:E11"/>
    <mergeCell ref="A2:G2"/>
    <mergeCell ref="A4:G4"/>
    <mergeCell ref="A6:G6"/>
    <mergeCell ref="A9:E9"/>
    <mergeCell ref="A10:E10"/>
  </mergeCells>
  <pageMargins left="0.7" right="0.7" top="0.75" bottom="0.75" header="0.3" footer="0.3"/>
  <pageSetup paperSize="9" scale="4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P96"/>
  <sheetViews>
    <sheetView zoomScale="85" zoomScaleNormal="85" workbookViewId="0">
      <selection activeCell="A2" sqref="A2:M2"/>
    </sheetView>
  </sheetViews>
  <sheetFormatPr defaultRowHeight="14.4" x14ac:dyDescent="0.3"/>
  <cols>
    <col min="1" max="1" width="7.44140625" bestFit="1" customWidth="1"/>
    <col min="2" max="2" width="8.44140625" bestFit="1" customWidth="1"/>
    <col min="3" max="3" width="5.44140625" bestFit="1" customWidth="1"/>
    <col min="4" max="4" width="29.109375" customWidth="1"/>
    <col min="5" max="6" width="25.33203125" hidden="1" customWidth="1"/>
    <col min="7" max="7" width="25.88671875" hidden="1" customWidth="1"/>
    <col min="8" max="8" width="25.33203125" hidden="1" customWidth="1"/>
    <col min="9" max="9" width="0.109375" customWidth="1"/>
    <col min="10" max="10" width="24.88671875" customWidth="1"/>
    <col min="11" max="11" width="25.33203125" hidden="1" customWidth="1"/>
    <col min="12" max="12" width="23" customWidth="1"/>
    <col min="13" max="13" width="25.33203125" hidden="1" customWidth="1"/>
    <col min="14" max="14" width="23.33203125" customWidth="1"/>
    <col min="16" max="16" width="9.33203125" bestFit="1" customWidth="1"/>
  </cols>
  <sheetData>
    <row r="1" spans="1:16" ht="18" customHeigh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6" ht="15.6" x14ac:dyDescent="0.3">
      <c r="A2" s="119" t="s">
        <v>0</v>
      </c>
      <c r="B2" s="119"/>
      <c r="C2" s="119"/>
      <c r="D2" s="119"/>
      <c r="E2" s="119"/>
      <c r="F2" s="119"/>
      <c r="G2" s="119"/>
      <c r="H2" s="119"/>
      <c r="I2" s="119"/>
      <c r="J2" s="119"/>
      <c r="K2" s="120"/>
      <c r="L2" s="120"/>
      <c r="M2" s="120"/>
    </row>
    <row r="3" spans="1:16" ht="17.399999999999999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2"/>
      <c r="L3" s="2"/>
      <c r="M3" s="2"/>
      <c r="N3" s="2"/>
    </row>
    <row r="4" spans="1:16" ht="18" customHeight="1" x14ac:dyDescent="0.3">
      <c r="A4" s="119" t="s">
        <v>15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</row>
    <row r="5" spans="1:16" ht="10.8" customHeight="1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2"/>
      <c r="L5" s="2"/>
      <c r="M5" s="2"/>
      <c r="N5" s="2"/>
    </row>
    <row r="6" spans="1:16" ht="15.6" x14ac:dyDescent="0.3">
      <c r="A6" s="119" t="s">
        <v>16</v>
      </c>
      <c r="B6" s="122"/>
      <c r="C6" s="122"/>
      <c r="D6" s="122"/>
      <c r="E6" s="122"/>
      <c r="F6" s="122"/>
      <c r="G6" s="122"/>
      <c r="H6" s="122"/>
      <c r="I6" s="122"/>
      <c r="J6" s="122"/>
      <c r="K6" s="122"/>
      <c r="L6" s="122"/>
      <c r="M6" s="122"/>
    </row>
    <row r="7" spans="1:16" ht="17.399999999999999" x14ac:dyDescent="0.3">
      <c r="A7" s="1"/>
      <c r="B7" s="1"/>
      <c r="C7" s="1"/>
      <c r="D7" s="1"/>
      <c r="E7" s="1"/>
      <c r="F7" s="1"/>
      <c r="G7" s="1"/>
      <c r="H7" s="1"/>
      <c r="I7" s="1"/>
      <c r="J7" s="1"/>
      <c r="K7" s="2"/>
      <c r="L7" s="2"/>
      <c r="M7" s="2"/>
      <c r="N7" s="45">
        <v>7.5345000000000004</v>
      </c>
    </row>
    <row r="8" spans="1:16" ht="34.5" customHeight="1" x14ac:dyDescent="0.3">
      <c r="A8" s="22" t="s">
        <v>17</v>
      </c>
      <c r="B8" s="23" t="s">
        <v>18</v>
      </c>
      <c r="C8" s="23" t="s">
        <v>19</v>
      </c>
      <c r="D8" s="23" t="s">
        <v>20</v>
      </c>
      <c r="E8" s="23" t="s">
        <v>50</v>
      </c>
      <c r="F8" s="35" t="s">
        <v>54</v>
      </c>
      <c r="G8" s="22" t="s">
        <v>51</v>
      </c>
      <c r="H8" s="21" t="s">
        <v>53</v>
      </c>
      <c r="I8" s="22" t="s">
        <v>52</v>
      </c>
      <c r="J8" s="23" t="s">
        <v>88</v>
      </c>
      <c r="K8" s="23" t="s">
        <v>55</v>
      </c>
      <c r="L8" s="70" t="s">
        <v>24</v>
      </c>
      <c r="M8" s="70" t="s">
        <v>56</v>
      </c>
      <c r="N8" s="70" t="s">
        <v>25</v>
      </c>
    </row>
    <row r="9" spans="1:16" ht="34.5" customHeight="1" x14ac:dyDescent="0.3">
      <c r="A9" s="22"/>
      <c r="B9" s="23"/>
      <c r="C9" s="23"/>
      <c r="D9" s="23" t="s">
        <v>100</v>
      </c>
      <c r="E9" s="23"/>
      <c r="F9" s="35"/>
      <c r="G9" s="23"/>
      <c r="H9" s="35"/>
      <c r="I9" s="23"/>
      <c r="J9" s="49">
        <f>J10</f>
        <v>173307910</v>
      </c>
      <c r="K9" s="49">
        <f t="shared" ref="K9:N9" si="0">K10</f>
        <v>46450200</v>
      </c>
      <c r="L9" s="49">
        <f t="shared" si="0"/>
        <v>182081073</v>
      </c>
      <c r="M9" s="49">
        <f t="shared" si="0"/>
        <v>46450200</v>
      </c>
      <c r="N9" s="49">
        <f t="shared" si="0"/>
        <v>155028564</v>
      </c>
    </row>
    <row r="10" spans="1:16" ht="24" customHeight="1" x14ac:dyDescent="0.3">
      <c r="A10" s="55">
        <v>6</v>
      </c>
      <c r="B10" s="55"/>
      <c r="C10" s="55"/>
      <c r="D10" s="55" t="s">
        <v>26</v>
      </c>
      <c r="E10" s="55" t="e">
        <f>E11+E14+E20+E24+E27+E30+#REF!</f>
        <v>#REF!</v>
      </c>
      <c r="F10" s="55" t="e">
        <f>F14+F20+F24+F27+F30+#REF!</f>
        <v>#REF!</v>
      </c>
      <c r="G10" s="55" t="e">
        <f>G14+G20+G24+G27+G30+#REF!</f>
        <v>#REF!</v>
      </c>
      <c r="H10" s="55" t="e">
        <f>H14+H20+H24+H27+H30+#REF!</f>
        <v>#REF!</v>
      </c>
      <c r="I10" s="55" t="e">
        <f>I14+I20+I24+I27+I30+#REF!</f>
        <v>#REF!</v>
      </c>
      <c r="J10" s="56">
        <f>J11+J14+J20+J24+J27+J30</f>
        <v>173307910</v>
      </c>
      <c r="K10" s="56">
        <f t="shared" ref="K10:N10" si="1">K11+K14+K20+K24+K27+K30</f>
        <v>46450200</v>
      </c>
      <c r="L10" s="56">
        <f t="shared" si="1"/>
        <v>182081073</v>
      </c>
      <c r="M10" s="56">
        <f t="shared" si="1"/>
        <v>46450200</v>
      </c>
      <c r="N10" s="56">
        <f t="shared" si="1"/>
        <v>155028564</v>
      </c>
    </row>
    <row r="11" spans="1:16" ht="24" customHeight="1" x14ac:dyDescent="0.3">
      <c r="A11" s="24"/>
      <c r="B11" s="74">
        <v>61</v>
      </c>
      <c r="C11" s="74"/>
      <c r="D11" s="75" t="s">
        <v>72</v>
      </c>
      <c r="E11" s="76">
        <f>E12+E13</f>
        <v>0</v>
      </c>
      <c r="F11" s="76">
        <f t="shared" ref="F11:N11" si="2">F12+F13</f>
        <v>0</v>
      </c>
      <c r="G11" s="76">
        <f t="shared" si="2"/>
        <v>0</v>
      </c>
      <c r="H11" s="76">
        <f t="shared" si="2"/>
        <v>0</v>
      </c>
      <c r="I11" s="76">
        <f t="shared" si="2"/>
        <v>0</v>
      </c>
      <c r="J11" s="77">
        <f t="shared" si="2"/>
        <v>457029</v>
      </c>
      <c r="K11" s="77">
        <f t="shared" si="2"/>
        <v>0</v>
      </c>
      <c r="L11" s="77">
        <f t="shared" si="2"/>
        <v>478481</v>
      </c>
      <c r="M11" s="77">
        <f t="shared" si="2"/>
        <v>0</v>
      </c>
      <c r="N11" s="77">
        <f t="shared" si="2"/>
        <v>499556</v>
      </c>
    </row>
    <row r="12" spans="1:16" ht="16.95" customHeight="1" x14ac:dyDescent="0.3">
      <c r="A12" s="24"/>
      <c r="B12" s="57"/>
      <c r="C12" s="78">
        <v>11</v>
      </c>
      <c r="D12" s="57" t="s">
        <v>33</v>
      </c>
      <c r="E12" s="58"/>
      <c r="F12" s="58">
        <f>E12/$N$7</f>
        <v>0</v>
      </c>
      <c r="G12" s="79"/>
      <c r="H12" s="58">
        <f>G12/$N$7</f>
        <v>0</v>
      </c>
      <c r="I12" s="79"/>
      <c r="J12" s="58">
        <v>0</v>
      </c>
      <c r="K12" s="79"/>
      <c r="L12" s="58">
        <v>0</v>
      </c>
      <c r="M12" s="79"/>
      <c r="N12" s="58">
        <v>0</v>
      </c>
    </row>
    <row r="13" spans="1:16" ht="17.399999999999999" customHeight="1" x14ac:dyDescent="0.3">
      <c r="A13" s="24"/>
      <c r="B13" s="57"/>
      <c r="C13" s="78">
        <v>41</v>
      </c>
      <c r="D13" s="78" t="s">
        <v>73</v>
      </c>
      <c r="E13" s="58"/>
      <c r="F13" s="58">
        <f>E13/$N$7</f>
        <v>0</v>
      </c>
      <c r="G13" s="79"/>
      <c r="H13" s="58">
        <f>G13/$N$7</f>
        <v>0</v>
      </c>
      <c r="I13" s="79"/>
      <c r="J13" s="58">
        <v>457029</v>
      </c>
      <c r="K13" s="79"/>
      <c r="L13" s="58">
        <v>478481</v>
      </c>
      <c r="M13" s="79"/>
      <c r="N13" s="58">
        <v>499556</v>
      </c>
    </row>
    <row r="14" spans="1:16" ht="34.200000000000003" x14ac:dyDescent="0.3">
      <c r="A14" s="24"/>
      <c r="B14" s="80">
        <v>63</v>
      </c>
      <c r="C14" s="74"/>
      <c r="D14" s="80" t="s">
        <v>95</v>
      </c>
      <c r="E14" s="76" t="e">
        <f>#REF!+#REF!+#REF!+#REF!+#REF!</f>
        <v>#REF!</v>
      </c>
      <c r="F14" s="76" t="e">
        <f>#REF!+#REF!+#REF!+#REF!+#REF!</f>
        <v>#REF!</v>
      </c>
      <c r="G14" s="76" t="e">
        <f>#REF!+#REF!+#REF!+#REF!+#REF!</f>
        <v>#REF!</v>
      </c>
      <c r="H14" s="76" t="e">
        <f>#REF!+#REF!+#REF!+#REF!+#REF!</f>
        <v>#REF!</v>
      </c>
      <c r="I14" s="76" t="e">
        <f>#REF!+#REF!+#REF!+#REF!+#REF!</f>
        <v>#REF!</v>
      </c>
      <c r="J14" s="77">
        <f>J15+J16+J17+J18+J19</f>
        <v>46993676</v>
      </c>
      <c r="K14" s="77">
        <f t="shared" ref="K14:N14" si="3">K15+K16+K17+K18+K19</f>
        <v>35000</v>
      </c>
      <c r="L14" s="77">
        <f t="shared" si="3"/>
        <v>47549443</v>
      </c>
      <c r="M14" s="77">
        <f t="shared" si="3"/>
        <v>35000</v>
      </c>
      <c r="N14" s="77">
        <f t="shared" si="3"/>
        <v>23581467</v>
      </c>
      <c r="P14" s="44"/>
    </row>
    <row r="15" spans="1:16" x14ac:dyDescent="0.3">
      <c r="A15" s="24"/>
      <c r="B15" s="57"/>
      <c r="C15" s="81">
        <v>51</v>
      </c>
      <c r="D15" s="82" t="s">
        <v>75</v>
      </c>
      <c r="E15" s="58">
        <v>3372.62</v>
      </c>
      <c r="F15" s="58">
        <f>E15/$N$7</f>
        <v>447.62359811533611</v>
      </c>
      <c r="G15" s="79">
        <v>30000</v>
      </c>
      <c r="H15" s="58">
        <f>G15/$N$7</f>
        <v>3981.6842524387812</v>
      </c>
      <c r="I15" s="79">
        <v>30000</v>
      </c>
      <c r="J15" s="58">
        <v>212356</v>
      </c>
      <c r="K15" s="79">
        <v>35000</v>
      </c>
      <c r="L15" s="58">
        <v>119450</v>
      </c>
      <c r="M15" s="79">
        <v>35000</v>
      </c>
      <c r="N15" s="58">
        <v>92906</v>
      </c>
    </row>
    <row r="16" spans="1:16" x14ac:dyDescent="0.3">
      <c r="A16" s="24"/>
      <c r="B16" s="57"/>
      <c r="C16" s="78">
        <v>52</v>
      </c>
      <c r="D16" s="78" t="s">
        <v>27</v>
      </c>
      <c r="E16" s="58"/>
      <c r="F16" s="58">
        <f t="shared" ref="F16:H19" si="4">E16/$N$7</f>
        <v>0</v>
      </c>
      <c r="G16" s="79">
        <v>4121</v>
      </c>
      <c r="H16" s="58">
        <f t="shared" si="4"/>
        <v>546.95069347667391</v>
      </c>
      <c r="I16" s="79">
        <v>600</v>
      </c>
      <c r="J16" s="58">
        <v>86270</v>
      </c>
      <c r="K16" s="79"/>
      <c r="L16" s="58">
        <v>39817</v>
      </c>
      <c r="M16" s="79"/>
      <c r="N16" s="58">
        <v>26545</v>
      </c>
    </row>
    <row r="17" spans="1:14" x14ac:dyDescent="0.3">
      <c r="A17" s="24"/>
      <c r="B17" s="57"/>
      <c r="C17" s="78">
        <v>56</v>
      </c>
      <c r="D17" s="78" t="s">
        <v>93</v>
      </c>
      <c r="E17" s="58"/>
      <c r="F17" s="58">
        <f t="shared" si="4"/>
        <v>0</v>
      </c>
      <c r="G17" s="79">
        <v>128422</v>
      </c>
      <c r="H17" s="58">
        <f t="shared" si="4"/>
        <v>17044.528502223107</v>
      </c>
      <c r="I17" s="79">
        <v>32200</v>
      </c>
      <c r="J17" s="58">
        <v>4388742</v>
      </c>
      <c r="K17" s="79"/>
      <c r="L17" s="58">
        <v>0</v>
      </c>
      <c r="M17" s="79"/>
      <c r="N17" s="58">
        <v>0</v>
      </c>
    </row>
    <row r="18" spans="1:14" x14ac:dyDescent="0.3">
      <c r="A18" s="24"/>
      <c r="B18" s="57"/>
      <c r="C18" s="78">
        <v>57</v>
      </c>
      <c r="D18" s="78" t="s">
        <v>96</v>
      </c>
      <c r="E18" s="58"/>
      <c r="F18" s="58"/>
      <c r="G18" s="79"/>
      <c r="H18" s="58"/>
      <c r="I18" s="79"/>
      <c r="J18" s="58">
        <v>12703836</v>
      </c>
      <c r="K18" s="79"/>
      <c r="L18" s="58">
        <v>365884</v>
      </c>
      <c r="M18" s="79"/>
      <c r="N18" s="58">
        <v>0</v>
      </c>
    </row>
    <row r="19" spans="1:14" x14ac:dyDescent="0.3">
      <c r="A19" s="24"/>
      <c r="B19" s="57"/>
      <c r="C19" s="78">
        <v>58</v>
      </c>
      <c r="D19" s="78" t="s">
        <v>97</v>
      </c>
      <c r="E19" s="58"/>
      <c r="F19" s="58">
        <f t="shared" si="4"/>
        <v>0</v>
      </c>
      <c r="G19" s="79"/>
      <c r="H19" s="58">
        <f t="shared" si="4"/>
        <v>0</v>
      </c>
      <c r="I19" s="79"/>
      <c r="J19" s="58">
        <v>29602472</v>
      </c>
      <c r="K19" s="79"/>
      <c r="L19" s="58">
        <v>47024292</v>
      </c>
      <c r="M19" s="79"/>
      <c r="N19" s="58">
        <v>23462016</v>
      </c>
    </row>
    <row r="20" spans="1:14" ht="23.25" customHeight="1" x14ac:dyDescent="0.3">
      <c r="A20" s="28"/>
      <c r="B20" s="83">
        <v>64</v>
      </c>
      <c r="C20" s="83"/>
      <c r="D20" s="80" t="s">
        <v>57</v>
      </c>
      <c r="E20" s="77">
        <f>E21+E23+E22</f>
        <v>0</v>
      </c>
      <c r="F20" s="77">
        <f t="shared" ref="F20:N20" si="5">F21+F23+F22</f>
        <v>0</v>
      </c>
      <c r="G20" s="77">
        <f t="shared" si="5"/>
        <v>0</v>
      </c>
      <c r="H20" s="77">
        <f t="shared" si="5"/>
        <v>0</v>
      </c>
      <c r="I20" s="77">
        <f t="shared" si="5"/>
        <v>0</v>
      </c>
      <c r="J20" s="77">
        <f t="shared" si="5"/>
        <v>14135</v>
      </c>
      <c r="K20" s="77">
        <f t="shared" si="5"/>
        <v>0</v>
      </c>
      <c r="L20" s="77">
        <f t="shared" si="5"/>
        <v>14798</v>
      </c>
      <c r="M20" s="77">
        <f t="shared" si="5"/>
        <v>0</v>
      </c>
      <c r="N20" s="77">
        <f t="shared" si="5"/>
        <v>15450</v>
      </c>
    </row>
    <row r="21" spans="1:14" x14ac:dyDescent="0.3">
      <c r="A21" s="28"/>
      <c r="B21" s="84"/>
      <c r="C21" s="78">
        <v>11</v>
      </c>
      <c r="D21" s="81" t="s">
        <v>33</v>
      </c>
      <c r="E21" s="58"/>
      <c r="F21" s="58">
        <f>E21/$N$7</f>
        <v>0</v>
      </c>
      <c r="G21" s="58"/>
      <c r="H21" s="58">
        <f>G21/$N$7</f>
        <v>0</v>
      </c>
      <c r="I21" s="58"/>
      <c r="J21" s="58">
        <v>0</v>
      </c>
      <c r="K21" s="58"/>
      <c r="L21" s="58">
        <v>0</v>
      </c>
      <c r="M21" s="58"/>
      <c r="N21" s="58">
        <v>0</v>
      </c>
    </row>
    <row r="22" spans="1:14" ht="19.2" customHeight="1" x14ac:dyDescent="0.3">
      <c r="A22" s="28"/>
      <c r="B22" s="84"/>
      <c r="C22" s="78">
        <v>41</v>
      </c>
      <c r="D22" s="78" t="s">
        <v>73</v>
      </c>
      <c r="E22" s="58"/>
      <c r="F22" s="58"/>
      <c r="G22" s="58"/>
      <c r="H22" s="58"/>
      <c r="I22" s="58"/>
      <c r="J22" s="58">
        <v>14135</v>
      </c>
      <c r="K22" s="58"/>
      <c r="L22" s="58">
        <v>14798</v>
      </c>
      <c r="M22" s="58"/>
      <c r="N22" s="58">
        <v>15450</v>
      </c>
    </row>
    <row r="23" spans="1:14" ht="25.95" customHeight="1" x14ac:dyDescent="0.3">
      <c r="A23" s="28"/>
      <c r="B23" s="84"/>
      <c r="C23" s="78">
        <v>43</v>
      </c>
      <c r="D23" s="81" t="s">
        <v>35</v>
      </c>
      <c r="E23" s="58"/>
      <c r="F23" s="58">
        <f>E23/$N$7</f>
        <v>0</v>
      </c>
      <c r="G23" s="58"/>
      <c r="H23" s="58">
        <f>G23/$N$7</f>
        <v>0</v>
      </c>
      <c r="I23" s="58"/>
      <c r="J23" s="58">
        <v>0</v>
      </c>
      <c r="K23" s="58"/>
      <c r="L23" s="58">
        <v>0</v>
      </c>
      <c r="M23" s="58"/>
      <c r="N23" s="58">
        <v>0</v>
      </c>
    </row>
    <row r="24" spans="1:14" ht="38.4" customHeight="1" x14ac:dyDescent="0.3">
      <c r="A24" s="28"/>
      <c r="B24" s="83">
        <v>65</v>
      </c>
      <c r="C24" s="83"/>
      <c r="D24" s="80" t="s">
        <v>98</v>
      </c>
      <c r="E24" s="77" t="e">
        <f>#REF!</f>
        <v>#REF!</v>
      </c>
      <c r="F24" s="77" t="e">
        <f>#REF!</f>
        <v>#REF!</v>
      </c>
      <c r="G24" s="77" t="e">
        <f>#REF!</f>
        <v>#REF!</v>
      </c>
      <c r="H24" s="77" t="e">
        <f>#REF!</f>
        <v>#REF!</v>
      </c>
      <c r="I24" s="77" t="e">
        <f>#REF!</f>
        <v>#REF!</v>
      </c>
      <c r="J24" s="77">
        <f>J25+J26</f>
        <v>238901</v>
      </c>
      <c r="K24" s="77">
        <f t="shared" ref="K24:N24" si="6">K25+K26</f>
        <v>0</v>
      </c>
      <c r="L24" s="77">
        <f t="shared" si="6"/>
        <v>265446</v>
      </c>
      <c r="M24" s="77">
        <f t="shared" si="6"/>
        <v>0</v>
      </c>
      <c r="N24" s="77">
        <f t="shared" si="6"/>
        <v>291990</v>
      </c>
    </row>
    <row r="25" spans="1:14" ht="18" customHeight="1" x14ac:dyDescent="0.3">
      <c r="A25" s="28"/>
      <c r="B25" s="84"/>
      <c r="C25" s="78">
        <v>11</v>
      </c>
      <c r="D25" s="81" t="s">
        <v>33</v>
      </c>
      <c r="E25" s="58"/>
      <c r="F25" s="58">
        <f>E25/$N$7</f>
        <v>0</v>
      </c>
      <c r="G25" s="58"/>
      <c r="H25" s="58">
        <f>G25/$N$7</f>
        <v>0</v>
      </c>
      <c r="I25" s="58"/>
      <c r="J25" s="58">
        <v>0</v>
      </c>
      <c r="K25" s="58"/>
      <c r="L25" s="58">
        <v>0</v>
      </c>
      <c r="M25" s="58"/>
      <c r="N25" s="58">
        <v>0</v>
      </c>
    </row>
    <row r="26" spans="1:14" ht="18.600000000000001" customHeight="1" x14ac:dyDescent="0.3">
      <c r="A26" s="28"/>
      <c r="B26" s="84"/>
      <c r="C26" s="78">
        <v>43</v>
      </c>
      <c r="D26" s="81" t="s">
        <v>35</v>
      </c>
      <c r="E26" s="58"/>
      <c r="F26" s="58">
        <f>E26/$N$7</f>
        <v>0</v>
      </c>
      <c r="G26" s="58"/>
      <c r="H26" s="58">
        <f>G26/$N$7</f>
        <v>0</v>
      </c>
      <c r="I26" s="58"/>
      <c r="J26" s="58">
        <v>238901</v>
      </c>
      <c r="K26" s="58"/>
      <c r="L26" s="58">
        <v>265446</v>
      </c>
      <c r="M26" s="58"/>
      <c r="N26" s="58">
        <v>291990</v>
      </c>
    </row>
    <row r="27" spans="1:14" ht="34.200000000000003" x14ac:dyDescent="0.3">
      <c r="A27" s="28"/>
      <c r="B27" s="83">
        <v>66</v>
      </c>
      <c r="C27" s="83"/>
      <c r="D27" s="80" t="s">
        <v>87</v>
      </c>
      <c r="E27" s="77">
        <f>E28+E29</f>
        <v>65443.75</v>
      </c>
      <c r="F27" s="77">
        <f t="shared" ref="F27:I27" si="7">F28+F29</f>
        <v>8685.8782931846836</v>
      </c>
      <c r="G27" s="77">
        <f t="shared" si="7"/>
        <v>81700</v>
      </c>
      <c r="H27" s="77">
        <f t="shared" si="7"/>
        <v>10843.453447474947</v>
      </c>
      <c r="I27" s="77">
        <f t="shared" si="7"/>
        <v>101500</v>
      </c>
      <c r="J27" s="77">
        <f>J28+J29</f>
        <v>17254</v>
      </c>
      <c r="K27" s="77">
        <f t="shared" ref="K27:N27" si="8">K28+K29</f>
        <v>101500</v>
      </c>
      <c r="L27" s="77">
        <f t="shared" si="8"/>
        <v>14600</v>
      </c>
      <c r="M27" s="77">
        <f t="shared" si="8"/>
        <v>101500</v>
      </c>
      <c r="N27" s="77">
        <f t="shared" si="8"/>
        <v>13272</v>
      </c>
    </row>
    <row r="28" spans="1:14" ht="16.5" customHeight="1" x14ac:dyDescent="0.3">
      <c r="A28" s="28"/>
      <c r="B28" s="85"/>
      <c r="C28" s="78">
        <v>31</v>
      </c>
      <c r="D28" s="57" t="s">
        <v>28</v>
      </c>
      <c r="E28" s="58">
        <v>65443.75</v>
      </c>
      <c r="F28" s="58">
        <f>E28/$N$7</f>
        <v>8685.8782931846836</v>
      </c>
      <c r="G28" s="79">
        <v>81700</v>
      </c>
      <c r="H28" s="58">
        <f>G28/$N$7</f>
        <v>10843.453447474947</v>
      </c>
      <c r="I28" s="79">
        <v>101500</v>
      </c>
      <c r="J28" s="58">
        <v>17254</v>
      </c>
      <c r="K28" s="79">
        <v>101500</v>
      </c>
      <c r="L28" s="58">
        <v>14600</v>
      </c>
      <c r="M28" s="79">
        <v>101500</v>
      </c>
      <c r="N28" s="58">
        <v>13272</v>
      </c>
    </row>
    <row r="29" spans="1:14" x14ac:dyDescent="0.3">
      <c r="A29" s="28"/>
      <c r="B29" s="85"/>
      <c r="C29" s="78">
        <v>61</v>
      </c>
      <c r="D29" s="57" t="s">
        <v>71</v>
      </c>
      <c r="E29" s="58"/>
      <c r="F29" s="58">
        <f>E29/$N$7</f>
        <v>0</v>
      </c>
      <c r="G29" s="58"/>
      <c r="H29" s="58">
        <f>G29/$N$7</f>
        <v>0</v>
      </c>
      <c r="I29" s="58"/>
      <c r="J29" s="58">
        <v>0</v>
      </c>
      <c r="K29" s="58"/>
      <c r="L29" s="58">
        <v>0</v>
      </c>
      <c r="M29" s="58"/>
      <c r="N29" s="58">
        <v>0</v>
      </c>
    </row>
    <row r="30" spans="1:14" ht="19.95" customHeight="1" x14ac:dyDescent="0.3">
      <c r="A30" s="28"/>
      <c r="B30" s="83">
        <v>67</v>
      </c>
      <c r="C30" s="86"/>
      <c r="D30" s="80" t="s">
        <v>99</v>
      </c>
      <c r="E30" s="77">
        <f t="shared" ref="E30:N30" si="9">E31+E32</f>
        <v>65498448</v>
      </c>
      <c r="F30" s="77">
        <f t="shared" si="9"/>
        <v>8693137.9653593469</v>
      </c>
      <c r="G30" s="77">
        <f t="shared" si="9"/>
        <v>49114900</v>
      </c>
      <c r="H30" s="77">
        <f t="shared" si="9"/>
        <v>6518667.4630035171</v>
      </c>
      <c r="I30" s="77">
        <f t="shared" si="9"/>
        <v>53063200</v>
      </c>
      <c r="J30" s="77">
        <f t="shared" si="9"/>
        <v>125586915</v>
      </c>
      <c r="K30" s="77">
        <f t="shared" si="9"/>
        <v>46313700</v>
      </c>
      <c r="L30" s="77">
        <f t="shared" si="9"/>
        <v>133758305</v>
      </c>
      <c r="M30" s="77">
        <f t="shared" si="9"/>
        <v>46313700</v>
      </c>
      <c r="N30" s="77">
        <f t="shared" si="9"/>
        <v>130626829</v>
      </c>
    </row>
    <row r="31" spans="1:14" ht="19.95" customHeight="1" x14ac:dyDescent="0.3">
      <c r="A31" s="28"/>
      <c r="B31" s="84"/>
      <c r="C31" s="78">
        <v>11</v>
      </c>
      <c r="D31" s="57" t="s">
        <v>33</v>
      </c>
      <c r="E31" s="58">
        <v>65498448</v>
      </c>
      <c r="F31" s="58">
        <f t="shared" ref="F31:H32" si="10">E31/$N$7</f>
        <v>8693137.9653593469</v>
      </c>
      <c r="G31" s="58">
        <v>49114900</v>
      </c>
      <c r="H31" s="58">
        <f t="shared" si="10"/>
        <v>6518667.4630035171</v>
      </c>
      <c r="I31" s="58">
        <v>53063200</v>
      </c>
      <c r="J31" s="58">
        <v>123839495</v>
      </c>
      <c r="K31" s="58">
        <v>46313700</v>
      </c>
      <c r="L31" s="58">
        <v>133652923</v>
      </c>
      <c r="M31" s="58">
        <v>46313700</v>
      </c>
      <c r="N31" s="58">
        <v>130626829</v>
      </c>
    </row>
    <row r="32" spans="1:14" ht="18.600000000000001" customHeight="1" x14ac:dyDescent="0.3">
      <c r="A32" s="28"/>
      <c r="B32" s="84"/>
      <c r="C32" s="78">
        <v>12</v>
      </c>
      <c r="D32" s="57" t="s">
        <v>74</v>
      </c>
      <c r="E32" s="58"/>
      <c r="F32" s="58">
        <f t="shared" si="10"/>
        <v>0</v>
      </c>
      <c r="G32" s="58"/>
      <c r="H32" s="58">
        <f t="shared" si="10"/>
        <v>0</v>
      </c>
      <c r="I32" s="58"/>
      <c r="J32" s="58">
        <v>1747420</v>
      </c>
      <c r="K32" s="58"/>
      <c r="L32" s="58">
        <v>105382</v>
      </c>
      <c r="M32" s="58"/>
      <c r="N32" s="58">
        <v>0</v>
      </c>
    </row>
    <row r="33" spans="1:14" ht="18.600000000000001" customHeight="1" x14ac:dyDescent="0.3">
      <c r="A33" s="50"/>
      <c r="B33" s="51"/>
      <c r="C33" s="52"/>
      <c r="D33" s="53"/>
      <c r="E33" s="54"/>
      <c r="F33" s="54"/>
      <c r="G33" s="54"/>
      <c r="H33" s="54"/>
      <c r="I33" s="54"/>
      <c r="J33" s="54"/>
      <c r="K33" s="54"/>
      <c r="L33" s="54"/>
      <c r="M33" s="54"/>
      <c r="N33" s="54"/>
    </row>
    <row r="34" spans="1:14" ht="51" customHeight="1" x14ac:dyDescent="0.3">
      <c r="A34" s="119" t="s">
        <v>29</v>
      </c>
      <c r="B34" s="123"/>
      <c r="C34" s="123"/>
      <c r="D34" s="123"/>
      <c r="E34" s="123"/>
      <c r="F34" s="123"/>
      <c r="G34" s="123"/>
      <c r="H34" s="123"/>
      <c r="I34" s="123"/>
      <c r="J34" s="123"/>
      <c r="K34" s="123"/>
      <c r="L34" s="123"/>
      <c r="M34" s="123"/>
    </row>
    <row r="35" spans="1:14" ht="17.399999999999999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2"/>
      <c r="L35" s="2"/>
      <c r="M35" s="2"/>
      <c r="N35" s="2"/>
    </row>
    <row r="36" spans="1:14" ht="35.4" customHeight="1" x14ac:dyDescent="0.3">
      <c r="A36" s="22" t="s">
        <v>17</v>
      </c>
      <c r="B36" s="23" t="s">
        <v>18</v>
      </c>
      <c r="C36" s="23" t="s">
        <v>19</v>
      </c>
      <c r="D36" s="23" t="s">
        <v>30</v>
      </c>
      <c r="E36" s="23" t="s">
        <v>50</v>
      </c>
      <c r="F36" s="35" t="s">
        <v>54</v>
      </c>
      <c r="G36" s="22" t="s">
        <v>51</v>
      </c>
      <c r="H36" s="21" t="s">
        <v>53</v>
      </c>
      <c r="I36" s="22" t="s">
        <v>52</v>
      </c>
      <c r="J36" s="23" t="s">
        <v>88</v>
      </c>
      <c r="K36" s="23" t="s">
        <v>55</v>
      </c>
      <c r="L36" s="23" t="s">
        <v>24</v>
      </c>
      <c r="M36" s="23" t="s">
        <v>56</v>
      </c>
      <c r="N36" s="23" t="s">
        <v>25</v>
      </c>
    </row>
    <row r="37" spans="1:14" ht="21.6" customHeight="1" x14ac:dyDescent="0.3">
      <c r="A37" s="22"/>
      <c r="B37" s="23"/>
      <c r="C37" s="23"/>
      <c r="D37" s="23" t="s">
        <v>39</v>
      </c>
      <c r="E37" s="23"/>
      <c r="F37" s="35"/>
      <c r="G37" s="23"/>
      <c r="H37" s="35"/>
      <c r="I37" s="23"/>
      <c r="J37" s="49">
        <f>+J38+J70</f>
        <v>183653704</v>
      </c>
      <c r="K37" s="49">
        <f t="shared" ref="K37:N37" si="11">+K38+K70</f>
        <v>46480200</v>
      </c>
      <c r="L37" s="49">
        <f t="shared" si="11"/>
        <v>200256451</v>
      </c>
      <c r="M37" s="49">
        <f t="shared" si="11"/>
        <v>46480200</v>
      </c>
      <c r="N37" s="49">
        <f t="shared" si="11"/>
        <v>161725050</v>
      </c>
    </row>
    <row r="38" spans="1:14" ht="22.5" customHeight="1" x14ac:dyDescent="0.3">
      <c r="A38" s="23">
        <v>3</v>
      </c>
      <c r="B38" s="23"/>
      <c r="C38" s="23"/>
      <c r="D38" s="23" t="s">
        <v>31</v>
      </c>
      <c r="E38" s="23">
        <f>E39+E46+E59+E64+E67</f>
        <v>65481763.75</v>
      </c>
      <c r="F38" s="23">
        <f>F39+F46+F59+F64+F67</f>
        <v>8690923.5848430544</v>
      </c>
      <c r="G38" s="23">
        <f>G39+G46+G59+G64+G67</f>
        <v>49201143</v>
      </c>
      <c r="H38" s="23">
        <f>H39+H46+H59+H64+H67</f>
        <v>6530113.8761696192</v>
      </c>
      <c r="I38" s="23">
        <f>I39+I46+I59+I64+I67</f>
        <v>52869500</v>
      </c>
      <c r="J38" s="49">
        <f>J39+J46+J59+J62+J64+J67</f>
        <v>113954631</v>
      </c>
      <c r="K38" s="49">
        <f t="shared" ref="K38:N38" si="12">K39+K46+K59+K62+K64+K67</f>
        <v>46072200</v>
      </c>
      <c r="L38" s="49">
        <f t="shared" si="12"/>
        <v>104693307</v>
      </c>
      <c r="M38" s="49">
        <f t="shared" si="12"/>
        <v>46072200</v>
      </c>
      <c r="N38" s="49">
        <f t="shared" si="12"/>
        <v>99563574</v>
      </c>
    </row>
    <row r="39" spans="1:14" ht="21.75" customHeight="1" x14ac:dyDescent="0.3">
      <c r="A39" s="24"/>
      <c r="B39" s="74">
        <v>31</v>
      </c>
      <c r="C39" s="74"/>
      <c r="D39" s="74" t="s">
        <v>32</v>
      </c>
      <c r="E39" s="76">
        <f>E40+E41+E45</f>
        <v>18176220</v>
      </c>
      <c r="F39" s="76">
        <f t="shared" ref="F39:I39" si="13">F40+F41+F45</f>
        <v>2412398.9647620944</v>
      </c>
      <c r="G39" s="76">
        <f t="shared" si="13"/>
        <v>20018000</v>
      </c>
      <c r="H39" s="76">
        <f t="shared" si="13"/>
        <v>2656845.1788439844</v>
      </c>
      <c r="I39" s="76">
        <f t="shared" si="13"/>
        <v>22538500</v>
      </c>
      <c r="J39" s="76">
        <f>J40+J41+J42+J43+J44+J45</f>
        <v>26087500</v>
      </c>
      <c r="K39" s="76">
        <f t="shared" ref="K39:N39" si="14">K40+K41+K42+K43+K44+K45</f>
        <v>22738500</v>
      </c>
      <c r="L39" s="76">
        <f t="shared" si="14"/>
        <v>23848607</v>
      </c>
      <c r="M39" s="76">
        <f t="shared" si="14"/>
        <v>22738500</v>
      </c>
      <c r="N39" s="76">
        <f t="shared" si="14"/>
        <v>23661466</v>
      </c>
    </row>
    <row r="40" spans="1:14" ht="16.5" customHeight="1" x14ac:dyDescent="0.3">
      <c r="A40" s="28"/>
      <c r="B40" s="84"/>
      <c r="C40" s="78">
        <v>11</v>
      </c>
      <c r="D40" s="78" t="s">
        <v>33</v>
      </c>
      <c r="E40" s="58">
        <v>18176220</v>
      </c>
      <c r="F40" s="58">
        <f t="shared" ref="F40:H69" si="15">E40/$N$7</f>
        <v>2412398.9647620944</v>
      </c>
      <c r="G40" s="79">
        <v>20018000</v>
      </c>
      <c r="H40" s="58">
        <f t="shared" si="15"/>
        <v>2656845.1788439844</v>
      </c>
      <c r="I40" s="79">
        <v>22538500</v>
      </c>
      <c r="J40" s="58">
        <v>25609560</v>
      </c>
      <c r="K40" s="79">
        <v>22738500</v>
      </c>
      <c r="L40" s="58">
        <v>23760480</v>
      </c>
      <c r="M40" s="79">
        <v>22738500</v>
      </c>
      <c r="N40" s="58">
        <v>23661466</v>
      </c>
    </row>
    <row r="41" spans="1:14" ht="17.25" customHeight="1" x14ac:dyDescent="0.3">
      <c r="A41" s="28"/>
      <c r="B41" s="84"/>
      <c r="C41" s="78">
        <v>12</v>
      </c>
      <c r="D41" s="57" t="s">
        <v>74</v>
      </c>
      <c r="E41" s="58"/>
      <c r="F41" s="58">
        <f t="shared" si="15"/>
        <v>0</v>
      </c>
      <c r="G41" s="79"/>
      <c r="H41" s="58">
        <f t="shared" si="15"/>
        <v>0</v>
      </c>
      <c r="I41" s="79"/>
      <c r="J41" s="58">
        <v>78385</v>
      </c>
      <c r="K41" s="79"/>
      <c r="L41" s="58">
        <v>21534</v>
      </c>
      <c r="M41" s="79"/>
      <c r="N41" s="58">
        <v>0</v>
      </c>
    </row>
    <row r="42" spans="1:14" ht="17.25" customHeight="1" x14ac:dyDescent="0.3">
      <c r="A42" s="28"/>
      <c r="B42" s="84"/>
      <c r="C42" s="81">
        <v>51</v>
      </c>
      <c r="D42" s="82" t="s">
        <v>75</v>
      </c>
      <c r="E42" s="58"/>
      <c r="F42" s="58"/>
      <c r="G42" s="79"/>
      <c r="H42" s="58"/>
      <c r="I42" s="79"/>
      <c r="J42" s="58">
        <v>34242</v>
      </c>
      <c r="K42" s="79"/>
      <c r="L42" s="58">
        <v>4910</v>
      </c>
      <c r="M42" s="79"/>
      <c r="N42" s="58"/>
    </row>
    <row r="43" spans="1:14" ht="17.25" customHeight="1" x14ac:dyDescent="0.3">
      <c r="A43" s="28"/>
      <c r="B43" s="84"/>
      <c r="C43" s="78">
        <v>52</v>
      </c>
      <c r="D43" s="78" t="s">
        <v>27</v>
      </c>
      <c r="E43" s="58"/>
      <c r="F43" s="58"/>
      <c r="G43" s="79"/>
      <c r="H43" s="58"/>
      <c r="I43" s="79"/>
      <c r="J43" s="58">
        <v>0</v>
      </c>
      <c r="K43" s="79"/>
      <c r="L43" s="58">
        <v>0</v>
      </c>
      <c r="M43" s="79"/>
      <c r="N43" s="58">
        <v>0</v>
      </c>
    </row>
    <row r="44" spans="1:14" ht="17.25" customHeight="1" x14ac:dyDescent="0.3">
      <c r="A44" s="28"/>
      <c r="B44" s="84"/>
      <c r="C44" s="78">
        <v>56</v>
      </c>
      <c r="D44" s="78" t="s">
        <v>93</v>
      </c>
      <c r="E44" s="58"/>
      <c r="F44" s="58"/>
      <c r="G44" s="79"/>
      <c r="H44" s="58"/>
      <c r="I44" s="79"/>
      <c r="J44" s="58">
        <v>196655</v>
      </c>
      <c r="K44" s="79"/>
      <c r="L44" s="58">
        <v>0</v>
      </c>
      <c r="M44" s="79"/>
      <c r="N44" s="58">
        <v>0</v>
      </c>
    </row>
    <row r="45" spans="1:14" ht="17.25" customHeight="1" x14ac:dyDescent="0.3">
      <c r="A45" s="28"/>
      <c r="B45" s="84"/>
      <c r="C45" s="78">
        <v>57</v>
      </c>
      <c r="D45" s="78" t="s">
        <v>96</v>
      </c>
      <c r="E45" s="58"/>
      <c r="F45" s="58">
        <f t="shared" si="15"/>
        <v>0</v>
      </c>
      <c r="G45" s="79"/>
      <c r="H45" s="58">
        <f t="shared" si="15"/>
        <v>0</v>
      </c>
      <c r="I45" s="79"/>
      <c r="J45" s="58">
        <v>168658</v>
      </c>
      <c r="K45" s="79"/>
      <c r="L45" s="58">
        <v>61683</v>
      </c>
      <c r="M45" s="79"/>
      <c r="N45" s="58">
        <v>0</v>
      </c>
    </row>
    <row r="46" spans="1:14" ht="20.25" customHeight="1" x14ac:dyDescent="0.3">
      <c r="A46" s="28"/>
      <c r="B46" s="86">
        <v>32</v>
      </c>
      <c r="C46" s="86"/>
      <c r="D46" s="86" t="s">
        <v>34</v>
      </c>
      <c r="E46" s="76">
        <f>E47+E48+E49+E50+E51+E52+E53+E57+E58</f>
        <v>47218743.75</v>
      </c>
      <c r="F46" s="76">
        <f t="shared" ref="F46:I46" si="16">F47+F48+F49+F50+F51+F52+F53+F57+F58</f>
        <v>6267004.2803105703</v>
      </c>
      <c r="G46" s="76">
        <f t="shared" si="16"/>
        <v>29086943</v>
      </c>
      <c r="H46" s="76">
        <f t="shared" si="16"/>
        <v>3860500.7631561477</v>
      </c>
      <c r="I46" s="76">
        <f t="shared" si="16"/>
        <v>30193300</v>
      </c>
      <c r="J46" s="76">
        <f>J47+J48+J49+J50+J51+J52+J53+J54+J55+J56+J57+J58</f>
        <v>43816062</v>
      </c>
      <c r="K46" s="76">
        <f t="shared" ref="K46:N46" si="17">K47+K48+K49+K50+K51+K52+K53+K54+K55+K56+K57+K58</f>
        <v>23202000</v>
      </c>
      <c r="L46" s="76">
        <f t="shared" si="17"/>
        <v>36570694</v>
      </c>
      <c r="M46" s="76">
        <f t="shared" si="17"/>
        <v>23202000</v>
      </c>
      <c r="N46" s="76">
        <f t="shared" si="17"/>
        <v>31608325</v>
      </c>
    </row>
    <row r="47" spans="1:14" x14ac:dyDescent="0.3">
      <c r="A47" s="28"/>
      <c r="B47" s="84"/>
      <c r="C47" s="78">
        <v>11</v>
      </c>
      <c r="D47" s="78" t="s">
        <v>33</v>
      </c>
      <c r="E47" s="58">
        <v>47149927</v>
      </c>
      <c r="F47" s="58">
        <f t="shared" si="15"/>
        <v>6257870.7279846035</v>
      </c>
      <c r="G47" s="79">
        <v>28850700</v>
      </c>
      <c r="H47" s="58">
        <f t="shared" ref="H47" si="18">G47/$N$7</f>
        <v>3829145.9287278517</v>
      </c>
      <c r="I47" s="79">
        <v>30037000</v>
      </c>
      <c r="J47" s="58">
        <v>29727879</v>
      </c>
      <c r="K47" s="79">
        <v>23073500</v>
      </c>
      <c r="L47" s="58">
        <v>29876568</v>
      </c>
      <c r="M47" s="79">
        <v>23073500</v>
      </c>
      <c r="N47" s="58">
        <v>30046972</v>
      </c>
    </row>
    <row r="48" spans="1:14" x14ac:dyDescent="0.3">
      <c r="A48" s="28"/>
      <c r="B48" s="84"/>
      <c r="C48" s="78">
        <v>12</v>
      </c>
      <c r="D48" s="57" t="s">
        <v>74</v>
      </c>
      <c r="E48" s="58"/>
      <c r="F48" s="58">
        <f t="shared" si="15"/>
        <v>0</v>
      </c>
      <c r="G48" s="79"/>
      <c r="H48" s="58">
        <f t="shared" ref="H48" si="19">G48/$N$7</f>
        <v>0</v>
      </c>
      <c r="I48" s="79"/>
      <c r="J48" s="58">
        <v>568284</v>
      </c>
      <c r="K48" s="79"/>
      <c r="L48" s="58">
        <v>61949</v>
      </c>
      <c r="M48" s="79"/>
      <c r="N48" s="58">
        <f t="shared" ref="N48" si="20">M48/$N$7</f>
        <v>0</v>
      </c>
    </row>
    <row r="49" spans="1:14" x14ac:dyDescent="0.3">
      <c r="A49" s="28"/>
      <c r="B49" s="84"/>
      <c r="C49" s="78">
        <v>31</v>
      </c>
      <c r="D49" s="78" t="s">
        <v>28</v>
      </c>
      <c r="E49" s="58">
        <v>65443.75</v>
      </c>
      <c r="F49" s="58">
        <f t="shared" si="15"/>
        <v>8685.8782931846836</v>
      </c>
      <c r="G49" s="79">
        <v>73700</v>
      </c>
      <c r="H49" s="58">
        <f t="shared" ref="H49" si="21">G49/$N$7</f>
        <v>9781.67098015794</v>
      </c>
      <c r="I49" s="79">
        <v>93500</v>
      </c>
      <c r="J49" s="58">
        <v>37824</v>
      </c>
      <c r="K49" s="79">
        <v>93500</v>
      </c>
      <c r="L49" s="58">
        <v>12608</v>
      </c>
      <c r="M49" s="79">
        <v>93500</v>
      </c>
      <c r="N49" s="58">
        <v>12608</v>
      </c>
    </row>
    <row r="50" spans="1:14" x14ac:dyDescent="0.3">
      <c r="A50" s="28"/>
      <c r="B50" s="84"/>
      <c r="C50" s="78">
        <v>41</v>
      </c>
      <c r="D50" s="78" t="s">
        <v>79</v>
      </c>
      <c r="E50" s="58"/>
      <c r="F50" s="58">
        <f t="shared" si="15"/>
        <v>0</v>
      </c>
      <c r="G50" s="79"/>
      <c r="H50" s="58">
        <f t="shared" ref="H50" si="22">G50/$N$7</f>
        <v>0</v>
      </c>
      <c r="I50" s="79"/>
      <c r="J50" s="58">
        <v>0</v>
      </c>
      <c r="K50" s="79"/>
      <c r="L50" s="58">
        <v>0</v>
      </c>
      <c r="M50" s="79"/>
      <c r="N50" s="58">
        <v>0</v>
      </c>
    </row>
    <row r="51" spans="1:14" ht="26.4" x14ac:dyDescent="0.3">
      <c r="A51" s="28"/>
      <c r="B51" s="85"/>
      <c r="C51" s="78">
        <v>43</v>
      </c>
      <c r="D51" s="87" t="s">
        <v>35</v>
      </c>
      <c r="E51" s="58"/>
      <c r="F51" s="58">
        <f t="shared" si="15"/>
        <v>0</v>
      </c>
      <c r="G51" s="79"/>
      <c r="H51" s="58">
        <f t="shared" ref="H51" si="23">G51/$N$7</f>
        <v>0</v>
      </c>
      <c r="I51" s="79"/>
      <c r="J51" s="58">
        <v>298626</v>
      </c>
      <c r="K51" s="79"/>
      <c r="L51" s="58">
        <v>298626</v>
      </c>
      <c r="M51" s="79"/>
      <c r="N51" s="58">
        <v>298626</v>
      </c>
    </row>
    <row r="52" spans="1:14" x14ac:dyDescent="0.3">
      <c r="A52" s="28"/>
      <c r="B52" s="85"/>
      <c r="C52" s="78">
        <v>51</v>
      </c>
      <c r="D52" s="78" t="s">
        <v>75</v>
      </c>
      <c r="E52" s="58">
        <v>3373</v>
      </c>
      <c r="F52" s="58">
        <f t="shared" si="15"/>
        <v>447.67403278253363</v>
      </c>
      <c r="G52" s="79">
        <v>30000</v>
      </c>
      <c r="H52" s="58">
        <f t="shared" ref="H52" si="24">G52/$N$7</f>
        <v>3981.6842524387812</v>
      </c>
      <c r="I52" s="79">
        <v>30000</v>
      </c>
      <c r="J52" s="58">
        <v>154554</v>
      </c>
      <c r="K52" s="79">
        <v>35000</v>
      </c>
      <c r="L52" s="58">
        <v>87196</v>
      </c>
      <c r="M52" s="79">
        <v>35000</v>
      </c>
      <c r="N52" s="58">
        <v>66361</v>
      </c>
    </row>
    <row r="53" spans="1:14" x14ac:dyDescent="0.3">
      <c r="A53" s="28"/>
      <c r="B53" s="84"/>
      <c r="C53" s="78">
        <v>52</v>
      </c>
      <c r="D53" s="78" t="s">
        <v>27</v>
      </c>
      <c r="E53" s="58"/>
      <c r="F53" s="58">
        <f t="shared" si="15"/>
        <v>0</v>
      </c>
      <c r="G53" s="79">
        <v>4121</v>
      </c>
      <c r="H53" s="58">
        <f t="shared" ref="H53" si="25">G53/$N$7</f>
        <v>546.95069347667391</v>
      </c>
      <c r="I53" s="79">
        <v>600</v>
      </c>
      <c r="J53" s="58">
        <v>17918</v>
      </c>
      <c r="K53" s="79"/>
      <c r="L53" s="58">
        <v>4645</v>
      </c>
      <c r="M53" s="79"/>
      <c r="N53" s="58">
        <v>4645</v>
      </c>
    </row>
    <row r="54" spans="1:14" x14ac:dyDescent="0.3">
      <c r="A54" s="28"/>
      <c r="B54" s="84"/>
      <c r="C54" s="78">
        <v>56</v>
      </c>
      <c r="D54" s="78" t="s">
        <v>93</v>
      </c>
      <c r="E54" s="58"/>
      <c r="F54" s="58"/>
      <c r="G54" s="79"/>
      <c r="H54" s="58"/>
      <c r="I54" s="79"/>
      <c r="J54" s="58">
        <v>1471098</v>
      </c>
      <c r="K54" s="79"/>
      <c r="L54" s="58">
        <v>0</v>
      </c>
      <c r="M54" s="79"/>
      <c r="N54" s="58"/>
    </row>
    <row r="55" spans="1:14" x14ac:dyDescent="0.3">
      <c r="A55" s="28"/>
      <c r="B55" s="84"/>
      <c r="C55" s="78">
        <v>57</v>
      </c>
      <c r="D55" s="78" t="s">
        <v>96</v>
      </c>
      <c r="E55" s="58"/>
      <c r="F55" s="58"/>
      <c r="G55" s="79"/>
      <c r="H55" s="58"/>
      <c r="I55" s="79"/>
      <c r="J55" s="58">
        <v>1418549</v>
      </c>
      <c r="K55" s="79"/>
      <c r="L55" s="58">
        <v>292919</v>
      </c>
      <c r="M55" s="79"/>
      <c r="N55" s="58">
        <v>0</v>
      </c>
    </row>
    <row r="56" spans="1:14" x14ac:dyDescent="0.3">
      <c r="A56" s="28"/>
      <c r="B56" s="84"/>
      <c r="C56" s="78">
        <v>58</v>
      </c>
      <c r="D56" s="78" t="s">
        <v>97</v>
      </c>
      <c r="E56" s="58"/>
      <c r="F56" s="58"/>
      <c r="G56" s="79"/>
      <c r="H56" s="58"/>
      <c r="I56" s="79"/>
      <c r="J56" s="58">
        <v>9484260</v>
      </c>
      <c r="K56" s="79"/>
      <c r="L56" s="58">
        <v>5338930</v>
      </c>
      <c r="M56" s="79"/>
      <c r="N56" s="58">
        <v>913668</v>
      </c>
    </row>
    <row r="57" spans="1:14" x14ac:dyDescent="0.3">
      <c r="A57" s="28"/>
      <c r="B57" s="84"/>
      <c r="C57" s="78">
        <v>61</v>
      </c>
      <c r="D57" s="57" t="s">
        <v>71</v>
      </c>
      <c r="E57" s="58"/>
      <c r="F57" s="58">
        <f t="shared" si="15"/>
        <v>0</v>
      </c>
      <c r="G57" s="79">
        <v>128422</v>
      </c>
      <c r="H57" s="58">
        <f t="shared" ref="H57" si="26">G57/$N$7</f>
        <v>17044.528502223107</v>
      </c>
      <c r="I57" s="79">
        <v>32200</v>
      </c>
      <c r="J57" s="58">
        <v>0</v>
      </c>
      <c r="K57" s="79"/>
      <c r="L57" s="58">
        <v>0</v>
      </c>
      <c r="M57" s="79"/>
      <c r="N57" s="58">
        <v>0</v>
      </c>
    </row>
    <row r="58" spans="1:14" x14ac:dyDescent="0.3">
      <c r="A58" s="28"/>
      <c r="B58" s="84"/>
      <c r="C58" s="78">
        <v>81</v>
      </c>
      <c r="D58" s="78" t="s">
        <v>101</v>
      </c>
      <c r="E58" s="58"/>
      <c r="F58" s="58">
        <f t="shared" si="15"/>
        <v>0</v>
      </c>
      <c r="G58" s="79"/>
      <c r="H58" s="58">
        <f t="shared" ref="H58" si="27">G58/$N$7</f>
        <v>0</v>
      </c>
      <c r="I58" s="79"/>
      <c r="J58" s="58">
        <v>637070</v>
      </c>
      <c r="K58" s="79"/>
      <c r="L58" s="58">
        <v>597253</v>
      </c>
      <c r="M58" s="79"/>
      <c r="N58" s="58">
        <v>265445</v>
      </c>
    </row>
    <row r="59" spans="1:14" ht="20.25" customHeight="1" x14ac:dyDescent="0.3">
      <c r="A59" s="28"/>
      <c r="B59" s="86">
        <v>34</v>
      </c>
      <c r="C59" s="86"/>
      <c r="D59" s="86" t="s">
        <v>76</v>
      </c>
      <c r="E59" s="76">
        <f t="shared" ref="E59:N59" si="28">E60+E61</f>
        <v>86800</v>
      </c>
      <c r="F59" s="76">
        <f t="shared" si="28"/>
        <v>11520.339770389541</v>
      </c>
      <c r="G59" s="76">
        <f t="shared" si="28"/>
        <v>96200</v>
      </c>
      <c r="H59" s="76">
        <f t="shared" si="28"/>
        <v>12767.934169487025</v>
      </c>
      <c r="I59" s="76">
        <f t="shared" si="28"/>
        <v>87700</v>
      </c>
      <c r="J59" s="76">
        <f t="shared" si="28"/>
        <v>27858</v>
      </c>
      <c r="K59" s="76">
        <f t="shared" si="28"/>
        <v>81700</v>
      </c>
      <c r="L59" s="76">
        <f t="shared" si="28"/>
        <v>33910</v>
      </c>
      <c r="M59" s="76">
        <f t="shared" si="28"/>
        <v>81700</v>
      </c>
      <c r="N59" s="76">
        <f t="shared" si="28"/>
        <v>33910</v>
      </c>
    </row>
    <row r="60" spans="1:14" x14ac:dyDescent="0.3">
      <c r="A60" s="28"/>
      <c r="B60" s="84"/>
      <c r="C60" s="78">
        <v>11</v>
      </c>
      <c r="D60" s="78" t="s">
        <v>33</v>
      </c>
      <c r="E60" s="58">
        <v>86800</v>
      </c>
      <c r="F60" s="58">
        <f t="shared" si="15"/>
        <v>11520.339770389541</v>
      </c>
      <c r="G60" s="79">
        <v>96200</v>
      </c>
      <c r="H60" s="58">
        <f t="shared" si="15"/>
        <v>12767.934169487025</v>
      </c>
      <c r="I60" s="79">
        <v>87700</v>
      </c>
      <c r="J60" s="58">
        <v>27858</v>
      </c>
      <c r="K60" s="79">
        <v>81700</v>
      </c>
      <c r="L60" s="58">
        <v>33910</v>
      </c>
      <c r="M60" s="79">
        <v>81700</v>
      </c>
      <c r="N60" s="58">
        <v>33910</v>
      </c>
    </row>
    <row r="61" spans="1:14" x14ac:dyDescent="0.3">
      <c r="A61" s="36"/>
      <c r="B61" s="84"/>
      <c r="C61" s="78">
        <v>31</v>
      </c>
      <c r="D61" s="78" t="s">
        <v>28</v>
      </c>
      <c r="E61" s="58"/>
      <c r="F61" s="58"/>
      <c r="G61" s="58"/>
      <c r="H61" s="58"/>
      <c r="I61" s="58"/>
      <c r="J61" s="58">
        <v>0</v>
      </c>
      <c r="K61" s="58"/>
      <c r="L61" s="58">
        <v>0</v>
      </c>
      <c r="M61" s="58"/>
      <c r="N61" s="58">
        <v>0</v>
      </c>
    </row>
    <row r="62" spans="1:14" ht="33.6" customHeight="1" x14ac:dyDescent="0.3">
      <c r="A62" s="36"/>
      <c r="B62" s="86">
        <v>36</v>
      </c>
      <c r="C62" s="86"/>
      <c r="D62" s="88" t="s">
        <v>102</v>
      </c>
      <c r="E62" s="86"/>
      <c r="F62" s="86"/>
      <c r="G62" s="86"/>
      <c r="H62" s="86"/>
      <c r="I62" s="86"/>
      <c r="J62" s="76">
        <f>J63</f>
        <v>41348464</v>
      </c>
      <c r="K62" s="76">
        <f t="shared" ref="K62:N62" si="29">K63</f>
        <v>0</v>
      </c>
      <c r="L62" s="76">
        <f t="shared" si="29"/>
        <v>41481186</v>
      </c>
      <c r="M62" s="76">
        <f t="shared" si="29"/>
        <v>0</v>
      </c>
      <c r="N62" s="76">
        <f t="shared" si="29"/>
        <v>41481186</v>
      </c>
    </row>
    <row r="63" spans="1:14" ht="19.95" customHeight="1" x14ac:dyDescent="0.3">
      <c r="A63" s="36"/>
      <c r="B63" s="84"/>
      <c r="C63" s="78">
        <v>11</v>
      </c>
      <c r="D63" s="78" t="s">
        <v>33</v>
      </c>
      <c r="E63" s="58"/>
      <c r="F63" s="58"/>
      <c r="G63" s="58"/>
      <c r="H63" s="58"/>
      <c r="I63" s="58"/>
      <c r="J63" s="58">
        <v>41348464</v>
      </c>
      <c r="K63" s="58"/>
      <c r="L63" s="58">
        <v>41481186</v>
      </c>
      <c r="M63" s="58"/>
      <c r="N63" s="58">
        <v>41481186</v>
      </c>
    </row>
    <row r="64" spans="1:14" ht="36.75" customHeight="1" x14ac:dyDescent="0.3">
      <c r="A64" s="28"/>
      <c r="B64" s="86">
        <v>37</v>
      </c>
      <c r="C64" s="86"/>
      <c r="D64" s="88" t="s">
        <v>77</v>
      </c>
      <c r="E64" s="76">
        <f>E65+E66</f>
        <v>0</v>
      </c>
      <c r="F64" s="76">
        <f t="shared" ref="F64:N64" si="30">F65+F66</f>
        <v>0</v>
      </c>
      <c r="G64" s="76">
        <f t="shared" si="30"/>
        <v>0</v>
      </c>
      <c r="H64" s="76">
        <f t="shared" si="30"/>
        <v>0</v>
      </c>
      <c r="I64" s="76">
        <f t="shared" si="30"/>
        <v>50000</v>
      </c>
      <c r="J64" s="76">
        <f t="shared" si="30"/>
        <v>1615371</v>
      </c>
      <c r="K64" s="76">
        <f t="shared" si="30"/>
        <v>50000</v>
      </c>
      <c r="L64" s="76">
        <f t="shared" si="30"/>
        <v>1647224</v>
      </c>
      <c r="M64" s="76">
        <f t="shared" si="30"/>
        <v>50000</v>
      </c>
      <c r="N64" s="76">
        <f t="shared" si="30"/>
        <v>1647224</v>
      </c>
    </row>
    <row r="65" spans="1:14" ht="19.2" customHeight="1" x14ac:dyDescent="0.3">
      <c r="A65" s="28"/>
      <c r="B65" s="84"/>
      <c r="C65" s="78">
        <v>11</v>
      </c>
      <c r="D65" s="78" t="s">
        <v>33</v>
      </c>
      <c r="E65" s="58"/>
      <c r="F65" s="58">
        <f t="shared" si="15"/>
        <v>0</v>
      </c>
      <c r="G65" s="79"/>
      <c r="H65" s="58">
        <f t="shared" ref="H65" si="31">G65/$N$7</f>
        <v>0</v>
      </c>
      <c r="I65" s="79">
        <v>50000</v>
      </c>
      <c r="J65" s="58">
        <v>1615371</v>
      </c>
      <c r="K65" s="79">
        <v>50000</v>
      </c>
      <c r="L65" s="58">
        <v>1647224</v>
      </c>
      <c r="M65" s="79">
        <v>50000</v>
      </c>
      <c r="N65" s="58">
        <v>1647224</v>
      </c>
    </row>
    <row r="66" spans="1:14" x14ac:dyDescent="0.3">
      <c r="A66" s="28"/>
      <c r="B66" s="84"/>
      <c r="C66" s="78">
        <v>31</v>
      </c>
      <c r="D66" s="78" t="s">
        <v>28</v>
      </c>
      <c r="E66" s="58"/>
      <c r="F66" s="58">
        <f t="shared" si="15"/>
        <v>0</v>
      </c>
      <c r="G66" s="79"/>
      <c r="H66" s="58">
        <f t="shared" ref="H66" si="32">G66/$N$7</f>
        <v>0</v>
      </c>
      <c r="I66" s="79"/>
      <c r="J66" s="58">
        <v>0</v>
      </c>
      <c r="K66" s="79"/>
      <c r="L66" s="58">
        <v>0</v>
      </c>
      <c r="M66" s="79"/>
      <c r="N66" s="58">
        <v>0</v>
      </c>
    </row>
    <row r="67" spans="1:14" ht="27.6" customHeight="1" x14ac:dyDescent="0.3">
      <c r="A67" s="28"/>
      <c r="B67" s="86">
        <v>38</v>
      </c>
      <c r="C67" s="86"/>
      <c r="D67" s="88" t="s">
        <v>81</v>
      </c>
      <c r="E67" s="76">
        <f>E68+E69</f>
        <v>0</v>
      </c>
      <c r="F67" s="76">
        <f t="shared" ref="F67:N67" si="33">F68+F69</f>
        <v>0</v>
      </c>
      <c r="G67" s="76">
        <f t="shared" si="33"/>
        <v>0</v>
      </c>
      <c r="H67" s="76">
        <f t="shared" si="33"/>
        <v>0</v>
      </c>
      <c r="I67" s="76">
        <f t="shared" si="33"/>
        <v>0</v>
      </c>
      <c r="J67" s="76">
        <f t="shared" si="33"/>
        <v>1059376</v>
      </c>
      <c r="K67" s="76">
        <f t="shared" si="33"/>
        <v>0</v>
      </c>
      <c r="L67" s="76">
        <f t="shared" si="33"/>
        <v>1111686</v>
      </c>
      <c r="M67" s="76">
        <f t="shared" si="33"/>
        <v>0</v>
      </c>
      <c r="N67" s="76">
        <f t="shared" si="33"/>
        <v>1131463</v>
      </c>
    </row>
    <row r="68" spans="1:14" ht="18" customHeight="1" x14ac:dyDescent="0.3">
      <c r="A68" s="28"/>
      <c r="B68" s="84"/>
      <c r="C68" s="78">
        <v>11</v>
      </c>
      <c r="D68" s="78" t="s">
        <v>33</v>
      </c>
      <c r="E68" s="58"/>
      <c r="F68" s="58">
        <f t="shared" si="15"/>
        <v>0</v>
      </c>
      <c r="G68" s="79"/>
      <c r="H68" s="58">
        <f t="shared" ref="H68" si="34">G68/$N$7</f>
        <v>0</v>
      </c>
      <c r="I68" s="79"/>
      <c r="J68" s="58">
        <v>541376</v>
      </c>
      <c r="K68" s="79"/>
      <c r="L68" s="58">
        <v>547481</v>
      </c>
      <c r="M68" s="79"/>
      <c r="N68" s="58">
        <v>547483</v>
      </c>
    </row>
    <row r="69" spans="1:14" x14ac:dyDescent="0.3">
      <c r="A69" s="28"/>
      <c r="B69" s="84"/>
      <c r="C69" s="78">
        <v>41</v>
      </c>
      <c r="D69" s="78" t="s">
        <v>79</v>
      </c>
      <c r="E69" s="58"/>
      <c r="F69" s="58">
        <f t="shared" si="15"/>
        <v>0</v>
      </c>
      <c r="G69" s="79"/>
      <c r="H69" s="58">
        <f t="shared" ref="H69" si="35">G69/$N$7</f>
        <v>0</v>
      </c>
      <c r="I69" s="79"/>
      <c r="J69" s="58">
        <v>518000</v>
      </c>
      <c r="K69" s="79"/>
      <c r="L69" s="58">
        <v>564205</v>
      </c>
      <c r="M69" s="79"/>
      <c r="N69" s="58">
        <v>583980</v>
      </c>
    </row>
    <row r="70" spans="1:14" ht="26.4" x14ac:dyDescent="0.3">
      <c r="A70" s="23">
        <v>4</v>
      </c>
      <c r="B70" s="89"/>
      <c r="C70" s="89"/>
      <c r="D70" s="89" t="s">
        <v>36</v>
      </c>
      <c r="E70" s="89">
        <f>E75+E87+E71</f>
        <v>85500</v>
      </c>
      <c r="F70" s="89">
        <f t="shared" ref="F70:N70" si="36">F75+F87+F71</f>
        <v>11347.800119450527</v>
      </c>
      <c r="G70" s="89">
        <f t="shared" si="36"/>
        <v>158000</v>
      </c>
      <c r="H70" s="89">
        <f t="shared" si="36"/>
        <v>20970.203729510915</v>
      </c>
      <c r="I70" s="89">
        <f t="shared" si="36"/>
        <v>358000</v>
      </c>
      <c r="J70" s="90">
        <f t="shared" si="36"/>
        <v>69699073</v>
      </c>
      <c r="K70" s="90">
        <f t="shared" si="36"/>
        <v>408000</v>
      </c>
      <c r="L70" s="90">
        <f t="shared" si="36"/>
        <v>95563144</v>
      </c>
      <c r="M70" s="90">
        <f t="shared" si="36"/>
        <v>408000</v>
      </c>
      <c r="N70" s="90">
        <f t="shared" si="36"/>
        <v>62161476</v>
      </c>
    </row>
    <row r="71" spans="1:14" ht="39.6" x14ac:dyDescent="0.3">
      <c r="A71" s="27"/>
      <c r="B71" s="74">
        <v>41</v>
      </c>
      <c r="C71" s="74"/>
      <c r="D71" s="91" t="s">
        <v>85</v>
      </c>
      <c r="E71" s="76">
        <f>E73+E74</f>
        <v>0</v>
      </c>
      <c r="F71" s="76">
        <f t="shared" ref="F71:I71" si="37">F73+F74</f>
        <v>0</v>
      </c>
      <c r="G71" s="76">
        <f t="shared" si="37"/>
        <v>0</v>
      </c>
      <c r="H71" s="76">
        <f t="shared" si="37"/>
        <v>0</v>
      </c>
      <c r="I71" s="76">
        <f t="shared" si="37"/>
        <v>0</v>
      </c>
      <c r="J71" s="76">
        <f>J72+J73+J74</f>
        <v>2043931</v>
      </c>
      <c r="K71" s="76">
        <f t="shared" ref="K71:N71" si="38">K72+K73+K74</f>
        <v>0</v>
      </c>
      <c r="L71" s="76">
        <f t="shared" si="38"/>
        <v>2260933</v>
      </c>
      <c r="M71" s="76">
        <f t="shared" si="38"/>
        <v>0</v>
      </c>
      <c r="N71" s="76">
        <f t="shared" si="38"/>
        <v>2363130</v>
      </c>
    </row>
    <row r="72" spans="1:14" ht="18.600000000000001" customHeight="1" x14ac:dyDescent="0.3">
      <c r="A72" s="27"/>
      <c r="B72" s="57"/>
      <c r="C72" s="78">
        <v>11</v>
      </c>
      <c r="D72" s="78" t="s">
        <v>33</v>
      </c>
      <c r="E72" s="58"/>
      <c r="F72" s="58"/>
      <c r="G72" s="58"/>
      <c r="H72" s="58"/>
      <c r="I72" s="58"/>
      <c r="J72" s="58">
        <v>2043931</v>
      </c>
      <c r="K72" s="58"/>
      <c r="L72" s="58">
        <v>2260933</v>
      </c>
      <c r="M72" s="58"/>
      <c r="N72" s="58">
        <v>2363130</v>
      </c>
    </row>
    <row r="73" spans="1:14" hidden="1" x14ac:dyDescent="0.3">
      <c r="A73" s="37"/>
      <c r="B73" s="92"/>
      <c r="C73" s="78">
        <v>12</v>
      </c>
      <c r="D73" s="78" t="s">
        <v>74</v>
      </c>
      <c r="E73" s="93"/>
      <c r="F73" s="93"/>
      <c r="G73" s="93"/>
      <c r="H73" s="93"/>
      <c r="I73" s="93"/>
      <c r="J73" s="58">
        <v>0</v>
      </c>
      <c r="K73" s="93"/>
      <c r="L73" s="58">
        <v>0</v>
      </c>
      <c r="M73" s="58"/>
      <c r="N73" s="58">
        <v>0</v>
      </c>
    </row>
    <row r="74" spans="1:14" hidden="1" x14ac:dyDescent="0.3">
      <c r="A74" s="37"/>
      <c r="B74" s="92"/>
      <c r="C74" s="78">
        <v>56</v>
      </c>
      <c r="D74" s="78" t="s">
        <v>93</v>
      </c>
      <c r="E74" s="93"/>
      <c r="F74" s="93"/>
      <c r="G74" s="93"/>
      <c r="H74" s="93"/>
      <c r="I74" s="93"/>
      <c r="J74" s="58">
        <v>0</v>
      </c>
      <c r="K74" s="93"/>
      <c r="L74" s="58">
        <v>0</v>
      </c>
      <c r="M74" s="58"/>
      <c r="N74" s="58">
        <v>0</v>
      </c>
    </row>
    <row r="75" spans="1:14" ht="26.4" x14ac:dyDescent="0.3">
      <c r="A75" s="27"/>
      <c r="B75" s="74">
        <v>42</v>
      </c>
      <c r="C75" s="74"/>
      <c r="D75" s="91" t="s">
        <v>78</v>
      </c>
      <c r="E75" s="76">
        <f>E76+E78+E79+E77+E86</f>
        <v>85500</v>
      </c>
      <c r="F75" s="76">
        <f t="shared" ref="F75:I75" si="39">F76+F78+F79+F77+F86</f>
        <v>11347.800119450527</v>
      </c>
      <c r="G75" s="76">
        <f t="shared" si="39"/>
        <v>148000</v>
      </c>
      <c r="H75" s="76">
        <f t="shared" si="39"/>
        <v>19642.975645364655</v>
      </c>
      <c r="I75" s="76">
        <f t="shared" si="39"/>
        <v>348000</v>
      </c>
      <c r="J75" s="76">
        <f>SUM(J76:J86)</f>
        <v>20108498</v>
      </c>
      <c r="K75" s="76">
        <f t="shared" ref="K75:N75" si="40">SUM(K76:K86)</f>
        <v>368000</v>
      </c>
      <c r="L75" s="76">
        <f t="shared" si="40"/>
        <v>32101731</v>
      </c>
      <c r="M75" s="76">
        <f t="shared" si="40"/>
        <v>368000</v>
      </c>
      <c r="N75" s="76">
        <f t="shared" si="40"/>
        <v>10382513</v>
      </c>
    </row>
    <row r="76" spans="1:14" ht="15" customHeight="1" x14ac:dyDescent="0.3">
      <c r="A76" s="27"/>
      <c r="B76" s="57"/>
      <c r="C76" s="78">
        <v>11</v>
      </c>
      <c r="D76" s="78" t="s">
        <v>33</v>
      </c>
      <c r="E76" s="58">
        <v>85500</v>
      </c>
      <c r="F76" s="58">
        <f t="shared" ref="F76:H89" si="41">E76/$N$7</f>
        <v>11347.800119450527</v>
      </c>
      <c r="G76" s="79">
        <v>140000</v>
      </c>
      <c r="H76" s="58">
        <f t="shared" si="41"/>
        <v>18581.193178047648</v>
      </c>
      <c r="I76" s="79">
        <v>340000</v>
      </c>
      <c r="J76" s="58">
        <v>7067996</v>
      </c>
      <c r="K76" s="79">
        <v>360000</v>
      </c>
      <c r="L76" s="58">
        <v>6748704</v>
      </c>
      <c r="M76" s="94">
        <v>360000</v>
      </c>
      <c r="N76" s="58">
        <v>6806226</v>
      </c>
    </row>
    <row r="77" spans="1:14" x14ac:dyDescent="0.3">
      <c r="A77" s="27"/>
      <c r="B77" s="57"/>
      <c r="C77" s="78">
        <v>12</v>
      </c>
      <c r="D77" s="57" t="s">
        <v>74</v>
      </c>
      <c r="E77" s="58"/>
      <c r="F77" s="58"/>
      <c r="G77" s="79"/>
      <c r="H77" s="58"/>
      <c r="I77" s="79"/>
      <c r="J77" s="58">
        <v>655540</v>
      </c>
      <c r="K77" s="79"/>
      <c r="L77" s="58">
        <v>20305</v>
      </c>
      <c r="M77" s="94"/>
      <c r="N77" s="58">
        <v>0</v>
      </c>
    </row>
    <row r="78" spans="1:14" x14ac:dyDescent="0.3">
      <c r="A78" s="28"/>
      <c r="B78" s="84"/>
      <c r="C78" s="78">
        <v>31</v>
      </c>
      <c r="D78" s="78" t="s">
        <v>28</v>
      </c>
      <c r="E78" s="58"/>
      <c r="F78" s="58">
        <f t="shared" si="41"/>
        <v>0</v>
      </c>
      <c r="G78" s="79">
        <v>8000</v>
      </c>
      <c r="H78" s="58">
        <f t="shared" si="41"/>
        <v>1061.7824673170085</v>
      </c>
      <c r="I78" s="79">
        <v>8000</v>
      </c>
      <c r="J78" s="58">
        <v>1993</v>
      </c>
      <c r="K78" s="79">
        <v>8000</v>
      </c>
      <c r="L78" s="58">
        <v>664</v>
      </c>
      <c r="M78" s="79">
        <v>8000</v>
      </c>
      <c r="N78" s="58">
        <v>664</v>
      </c>
    </row>
    <row r="79" spans="1:14" ht="27" customHeight="1" x14ac:dyDescent="0.3">
      <c r="A79" s="36"/>
      <c r="B79" s="84"/>
      <c r="C79" s="78">
        <v>43</v>
      </c>
      <c r="D79" s="87" t="s">
        <v>35</v>
      </c>
      <c r="E79" s="58"/>
      <c r="F79" s="58"/>
      <c r="G79" s="58"/>
      <c r="H79" s="58"/>
      <c r="I79" s="58"/>
      <c r="J79" s="58">
        <v>6636</v>
      </c>
      <c r="K79" s="58"/>
      <c r="L79" s="58">
        <v>6636</v>
      </c>
      <c r="M79" s="58"/>
      <c r="N79" s="58">
        <v>6636</v>
      </c>
    </row>
    <row r="80" spans="1:14" x14ac:dyDescent="0.3">
      <c r="A80" s="36"/>
      <c r="B80" s="84"/>
      <c r="C80" s="78">
        <v>51</v>
      </c>
      <c r="D80" s="78" t="s">
        <v>75</v>
      </c>
      <c r="E80" s="58"/>
      <c r="F80" s="58"/>
      <c r="G80" s="58"/>
      <c r="H80" s="58"/>
      <c r="I80" s="58"/>
      <c r="J80" s="58">
        <v>15929</v>
      </c>
      <c r="K80" s="58"/>
      <c r="L80" s="58">
        <v>11949</v>
      </c>
      <c r="M80" s="58"/>
      <c r="N80" s="58">
        <v>0</v>
      </c>
    </row>
    <row r="81" spans="1:14" x14ac:dyDescent="0.3">
      <c r="A81" s="36"/>
      <c r="B81" s="84"/>
      <c r="C81" s="78">
        <v>52</v>
      </c>
      <c r="D81" s="78" t="s">
        <v>27</v>
      </c>
      <c r="E81" s="58"/>
      <c r="F81" s="58"/>
      <c r="G81" s="58"/>
      <c r="H81" s="58"/>
      <c r="I81" s="58"/>
      <c r="J81" s="58">
        <v>0</v>
      </c>
      <c r="K81" s="58"/>
      <c r="L81" s="58">
        <v>0</v>
      </c>
      <c r="M81" s="58"/>
      <c r="N81" s="58">
        <v>0</v>
      </c>
    </row>
    <row r="82" spans="1:14" x14ac:dyDescent="0.3">
      <c r="A82" s="36"/>
      <c r="B82" s="84"/>
      <c r="C82" s="78">
        <v>56</v>
      </c>
      <c r="D82" s="78" t="s">
        <v>93</v>
      </c>
      <c r="E82" s="58"/>
      <c r="F82" s="58"/>
      <c r="G82" s="58"/>
      <c r="H82" s="58"/>
      <c r="I82" s="58"/>
      <c r="J82" s="58">
        <v>2706324</v>
      </c>
      <c r="K82" s="58"/>
      <c r="L82" s="58">
        <v>0</v>
      </c>
      <c r="M82" s="58"/>
      <c r="N82" s="58">
        <v>0</v>
      </c>
    </row>
    <row r="83" spans="1:14" x14ac:dyDescent="0.3">
      <c r="A83" s="36"/>
      <c r="B83" s="84"/>
      <c r="C83" s="78">
        <v>57</v>
      </c>
      <c r="D83" s="78" t="s">
        <v>96</v>
      </c>
      <c r="E83" s="58"/>
      <c r="F83" s="58"/>
      <c r="G83" s="58"/>
      <c r="H83" s="58"/>
      <c r="I83" s="58"/>
      <c r="J83" s="58">
        <v>843852</v>
      </c>
      <c r="K83" s="58"/>
      <c r="L83" s="58">
        <v>2256</v>
      </c>
      <c r="M83" s="58"/>
      <c r="N83" s="58">
        <v>0</v>
      </c>
    </row>
    <row r="84" spans="1:14" x14ac:dyDescent="0.3">
      <c r="A84" s="36"/>
      <c r="B84" s="84"/>
      <c r="C84" s="78">
        <v>58</v>
      </c>
      <c r="D84" s="78" t="s">
        <v>97</v>
      </c>
      <c r="E84" s="58"/>
      <c r="F84" s="58"/>
      <c r="G84" s="58"/>
      <c r="H84" s="58"/>
      <c r="I84" s="58"/>
      <c r="J84" s="58">
        <v>8173159</v>
      </c>
      <c r="K84" s="58"/>
      <c r="L84" s="58">
        <v>17109080</v>
      </c>
      <c r="M84" s="58"/>
      <c r="N84" s="58">
        <v>1843590</v>
      </c>
    </row>
    <row r="85" spans="1:14" x14ac:dyDescent="0.3">
      <c r="A85" s="36"/>
      <c r="B85" s="84"/>
      <c r="C85" s="78">
        <v>61</v>
      </c>
      <c r="D85" s="57" t="s">
        <v>71</v>
      </c>
      <c r="E85" s="58"/>
      <c r="F85" s="58"/>
      <c r="G85" s="58"/>
      <c r="H85" s="58"/>
      <c r="I85" s="58"/>
      <c r="J85" s="58">
        <v>0</v>
      </c>
      <c r="K85" s="58"/>
      <c r="L85" s="58">
        <v>0</v>
      </c>
      <c r="M85" s="58"/>
      <c r="N85" s="58">
        <v>0</v>
      </c>
    </row>
    <row r="86" spans="1:14" x14ac:dyDescent="0.3">
      <c r="A86" s="36"/>
      <c r="B86" s="84"/>
      <c r="C86" s="78">
        <v>81</v>
      </c>
      <c r="D86" s="78" t="s">
        <v>101</v>
      </c>
      <c r="E86" s="58"/>
      <c r="F86" s="58"/>
      <c r="G86" s="58"/>
      <c r="H86" s="58"/>
      <c r="I86" s="58"/>
      <c r="J86" s="58">
        <v>637069</v>
      </c>
      <c r="K86" s="58"/>
      <c r="L86" s="58">
        <v>8202137</v>
      </c>
      <c r="M86" s="58"/>
      <c r="N86" s="58">
        <v>1725397</v>
      </c>
    </row>
    <row r="87" spans="1:14" ht="30.75" customHeight="1" x14ac:dyDescent="0.3">
      <c r="A87" s="27"/>
      <c r="B87" s="74">
        <v>45</v>
      </c>
      <c r="C87" s="74"/>
      <c r="D87" s="91" t="s">
        <v>80</v>
      </c>
      <c r="E87" s="76">
        <f>E88+E89</f>
        <v>0</v>
      </c>
      <c r="F87" s="76">
        <f t="shared" ref="F87:I87" si="42">F88+F89</f>
        <v>0</v>
      </c>
      <c r="G87" s="76">
        <f t="shared" si="42"/>
        <v>10000</v>
      </c>
      <c r="H87" s="76">
        <f t="shared" si="42"/>
        <v>1327.2280841462605</v>
      </c>
      <c r="I87" s="76">
        <f t="shared" si="42"/>
        <v>10000</v>
      </c>
      <c r="J87" s="76">
        <f>SUM(J88:J96)</f>
        <v>47546644</v>
      </c>
      <c r="K87" s="76">
        <f t="shared" ref="K87:N87" si="43">SUM(K88:K96)</f>
        <v>40000</v>
      </c>
      <c r="L87" s="76">
        <f t="shared" si="43"/>
        <v>61200480</v>
      </c>
      <c r="M87" s="76">
        <f t="shared" si="43"/>
        <v>40000</v>
      </c>
      <c r="N87" s="76">
        <f t="shared" si="43"/>
        <v>49415833</v>
      </c>
    </row>
    <row r="88" spans="1:14" x14ac:dyDescent="0.3">
      <c r="A88" s="27"/>
      <c r="B88" s="57"/>
      <c r="C88" s="78">
        <v>11</v>
      </c>
      <c r="D88" s="78" t="s">
        <v>33</v>
      </c>
      <c r="E88" s="58"/>
      <c r="F88" s="58">
        <f t="shared" si="41"/>
        <v>0</v>
      </c>
      <c r="G88" s="79">
        <v>10000</v>
      </c>
      <c r="H88" s="58">
        <f t="shared" ref="H88" si="44">G88/$N$7</f>
        <v>1327.2280841462605</v>
      </c>
      <c r="I88" s="79">
        <v>10000</v>
      </c>
      <c r="J88" s="58">
        <v>15857060</v>
      </c>
      <c r="K88" s="79">
        <v>10000</v>
      </c>
      <c r="L88" s="58">
        <v>27296437</v>
      </c>
      <c r="M88" s="94">
        <v>10000</v>
      </c>
      <c r="N88" s="58">
        <v>24039232</v>
      </c>
    </row>
    <row r="89" spans="1:14" x14ac:dyDescent="0.3">
      <c r="A89" s="28"/>
      <c r="B89" s="84"/>
      <c r="C89" s="78">
        <v>12</v>
      </c>
      <c r="D89" s="57" t="s">
        <v>74</v>
      </c>
      <c r="E89" s="58"/>
      <c r="F89" s="58">
        <f t="shared" si="41"/>
        <v>0</v>
      </c>
      <c r="G89" s="79"/>
      <c r="H89" s="58">
        <f t="shared" ref="H89:H90" si="45">G89/$N$7</f>
        <v>0</v>
      </c>
      <c r="I89" s="79"/>
      <c r="J89" s="58">
        <v>445211</v>
      </c>
      <c r="K89" s="79"/>
      <c r="L89" s="58">
        <v>1594</v>
      </c>
      <c r="M89" s="79"/>
      <c r="N89" s="58">
        <v>0</v>
      </c>
    </row>
    <row r="90" spans="1:14" x14ac:dyDescent="0.3">
      <c r="A90" s="27"/>
      <c r="B90" s="57"/>
      <c r="C90" s="78">
        <v>31</v>
      </c>
      <c r="D90" s="78" t="s">
        <v>28</v>
      </c>
      <c r="E90" s="58"/>
      <c r="F90" s="58">
        <f t="shared" ref="F90:F92" si="46">E90/$N$7</f>
        <v>0</v>
      </c>
      <c r="G90" s="79">
        <v>10000</v>
      </c>
      <c r="H90" s="58">
        <f t="shared" si="45"/>
        <v>1327.2280841462605</v>
      </c>
      <c r="I90" s="79">
        <v>10000</v>
      </c>
      <c r="J90" s="58">
        <v>0</v>
      </c>
      <c r="K90" s="79">
        <v>10000</v>
      </c>
      <c r="L90" s="58">
        <v>0</v>
      </c>
      <c r="M90" s="94">
        <v>10000</v>
      </c>
      <c r="N90" s="58">
        <v>0</v>
      </c>
    </row>
    <row r="91" spans="1:14" ht="26.4" x14ac:dyDescent="0.3">
      <c r="A91" s="28"/>
      <c r="B91" s="84"/>
      <c r="C91" s="78">
        <v>43</v>
      </c>
      <c r="D91" s="87" t="s">
        <v>35</v>
      </c>
      <c r="E91" s="58"/>
      <c r="F91" s="58">
        <f t="shared" si="46"/>
        <v>0</v>
      </c>
      <c r="G91" s="79"/>
      <c r="H91" s="58">
        <f t="shared" ref="H91:H93" si="47">G91/$N$7</f>
        <v>0</v>
      </c>
      <c r="I91" s="79"/>
      <c r="J91" s="58">
        <v>0</v>
      </c>
      <c r="K91" s="79"/>
      <c r="L91" s="58">
        <v>0</v>
      </c>
      <c r="M91" s="79"/>
      <c r="N91" s="58">
        <v>0</v>
      </c>
    </row>
    <row r="92" spans="1:14" x14ac:dyDescent="0.3">
      <c r="A92" s="27"/>
      <c r="B92" s="57"/>
      <c r="C92" s="78">
        <v>52</v>
      </c>
      <c r="D92" s="78" t="s">
        <v>27</v>
      </c>
      <c r="E92" s="58"/>
      <c r="F92" s="58">
        <f t="shared" si="46"/>
        <v>0</v>
      </c>
      <c r="G92" s="79">
        <v>10000</v>
      </c>
      <c r="H92" s="58">
        <f t="shared" si="47"/>
        <v>1327.2280841462605</v>
      </c>
      <c r="I92" s="79">
        <v>10000</v>
      </c>
      <c r="J92" s="58">
        <v>66361</v>
      </c>
      <c r="K92" s="79">
        <v>10000</v>
      </c>
      <c r="L92" s="58">
        <v>26545</v>
      </c>
      <c r="M92" s="94">
        <v>10000</v>
      </c>
      <c r="N92" s="58">
        <v>26545</v>
      </c>
    </row>
    <row r="93" spans="1:14" x14ac:dyDescent="0.3">
      <c r="A93" s="27"/>
      <c r="B93" s="57"/>
      <c r="C93" s="78">
        <v>56</v>
      </c>
      <c r="D93" s="78" t="s">
        <v>93</v>
      </c>
      <c r="E93" s="58"/>
      <c r="F93" s="58">
        <f t="shared" ref="F93:F94" si="48">E93/$N$7</f>
        <v>0</v>
      </c>
      <c r="G93" s="79">
        <v>10000</v>
      </c>
      <c r="H93" s="58">
        <f t="shared" si="47"/>
        <v>1327.2280841462605</v>
      </c>
      <c r="I93" s="79">
        <v>10000</v>
      </c>
      <c r="J93" s="58">
        <v>14665</v>
      </c>
      <c r="K93" s="79">
        <v>10000</v>
      </c>
      <c r="L93" s="58">
        <v>0</v>
      </c>
      <c r="M93" s="94">
        <v>10000</v>
      </c>
      <c r="N93" s="58">
        <v>0</v>
      </c>
    </row>
    <row r="94" spans="1:14" x14ac:dyDescent="0.3">
      <c r="A94" s="28"/>
      <c r="B94" s="84"/>
      <c r="C94" s="78">
        <v>57</v>
      </c>
      <c r="D94" s="78" t="s">
        <v>96</v>
      </c>
      <c r="E94" s="58"/>
      <c r="F94" s="58">
        <f t="shared" si="48"/>
        <v>0</v>
      </c>
      <c r="G94" s="79"/>
      <c r="H94" s="58">
        <f t="shared" ref="H94" si="49">G94/$N$7</f>
        <v>0</v>
      </c>
      <c r="I94" s="79"/>
      <c r="J94" s="58">
        <v>10272777</v>
      </c>
      <c r="K94" s="79"/>
      <c r="L94" s="58">
        <v>9026</v>
      </c>
      <c r="M94" s="79"/>
      <c r="N94" s="58">
        <v>0</v>
      </c>
    </row>
    <row r="95" spans="1:14" x14ac:dyDescent="0.3">
      <c r="A95" s="59"/>
      <c r="B95" s="95"/>
      <c r="C95" s="78">
        <v>58</v>
      </c>
      <c r="D95" s="78" t="s">
        <v>97</v>
      </c>
      <c r="E95" s="95"/>
      <c r="F95" s="95"/>
      <c r="G95" s="95"/>
      <c r="H95" s="95"/>
      <c r="I95" s="95"/>
      <c r="J95" s="58">
        <v>11945053</v>
      </c>
      <c r="K95" s="58"/>
      <c r="L95" s="58">
        <v>24576282</v>
      </c>
      <c r="M95" s="58"/>
      <c r="N95" s="58">
        <v>20704758</v>
      </c>
    </row>
    <row r="96" spans="1:14" x14ac:dyDescent="0.3">
      <c r="A96" s="59"/>
      <c r="B96" s="95"/>
      <c r="C96" s="78">
        <v>81</v>
      </c>
      <c r="D96" s="78" t="s">
        <v>101</v>
      </c>
      <c r="E96" s="95"/>
      <c r="F96" s="95"/>
      <c r="G96" s="95"/>
      <c r="H96" s="95"/>
      <c r="I96" s="95"/>
      <c r="J96" s="58">
        <v>8945517</v>
      </c>
      <c r="K96" s="58"/>
      <c r="L96" s="58">
        <v>9290596</v>
      </c>
      <c r="M96" s="58"/>
      <c r="N96" s="58">
        <v>4645298</v>
      </c>
    </row>
  </sheetData>
  <mergeCells count="4">
    <mergeCell ref="A2:M2"/>
    <mergeCell ref="A4:M4"/>
    <mergeCell ref="A6:M6"/>
    <mergeCell ref="A34:M34"/>
  </mergeCells>
  <pageMargins left="0.7" right="0.7" top="0.75" bottom="0.75" header="0.3" footer="0.3"/>
  <pageSetup paperSize="9" scale="4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D23"/>
  <sheetViews>
    <sheetView workbookViewId="0">
      <selection activeCell="B4" sqref="B4"/>
    </sheetView>
  </sheetViews>
  <sheetFormatPr defaultRowHeight="14.4" x14ac:dyDescent="0.3"/>
  <cols>
    <col min="1" max="1" width="37.6640625" customWidth="1"/>
    <col min="2" max="2" width="25.33203125" customWidth="1"/>
    <col min="3" max="3" width="22.44140625" customWidth="1"/>
    <col min="4" max="4" width="21.109375" customWidth="1"/>
  </cols>
  <sheetData>
    <row r="1" spans="1:4" ht="17.399999999999999" x14ac:dyDescent="0.3">
      <c r="A1" s="1"/>
      <c r="B1" s="1"/>
      <c r="C1" s="2"/>
      <c r="D1" s="2"/>
    </row>
    <row r="2" spans="1:4" x14ac:dyDescent="0.3">
      <c r="A2" s="100" t="s">
        <v>37</v>
      </c>
      <c r="B2" s="124"/>
      <c r="C2" s="124"/>
    </row>
    <row r="3" spans="1:4" ht="17.399999999999999" x14ac:dyDescent="0.3">
      <c r="A3" s="1"/>
      <c r="B3" s="1"/>
      <c r="C3" s="2"/>
      <c r="D3" s="2"/>
    </row>
    <row r="4" spans="1:4" ht="26.4" customHeight="1" x14ac:dyDescent="0.3">
      <c r="A4" s="66" t="s">
        <v>38</v>
      </c>
      <c r="B4" s="69" t="s">
        <v>88</v>
      </c>
      <c r="C4" s="69" t="s">
        <v>89</v>
      </c>
      <c r="D4" s="69" t="s">
        <v>90</v>
      </c>
    </row>
    <row r="5" spans="1:4" ht="15.75" customHeight="1" x14ac:dyDescent="0.3">
      <c r="A5" s="24" t="s">
        <v>39</v>
      </c>
      <c r="B5" s="39">
        <f>B6+B9+B11+B14+B20+B22</f>
        <v>183653704</v>
      </c>
      <c r="C5" s="39">
        <f t="shared" ref="C5:D5" si="0">C6+C9+C11+C14+C20+C22</f>
        <v>200256451</v>
      </c>
      <c r="D5" s="39">
        <f t="shared" si="0"/>
        <v>161725050</v>
      </c>
    </row>
    <row r="6" spans="1:4" ht="15.75" customHeight="1" x14ac:dyDescent="0.3">
      <c r="A6" s="24" t="s">
        <v>40</v>
      </c>
      <c r="B6" s="39">
        <f>B7+B8</f>
        <v>125586915</v>
      </c>
      <c r="C6" s="39">
        <f t="shared" ref="C6:D6" si="1">C7+C8</f>
        <v>133758305</v>
      </c>
      <c r="D6" s="39">
        <f t="shared" si="1"/>
        <v>130626829</v>
      </c>
    </row>
    <row r="7" spans="1:4" x14ac:dyDescent="0.3">
      <c r="A7" s="31" t="s">
        <v>41</v>
      </c>
      <c r="B7" s="64">
        <v>123839495</v>
      </c>
      <c r="C7" s="64">
        <v>133652923</v>
      </c>
      <c r="D7" s="64">
        <v>130626829</v>
      </c>
    </row>
    <row r="8" spans="1:4" x14ac:dyDescent="0.3">
      <c r="A8" s="32" t="s">
        <v>42</v>
      </c>
      <c r="B8" s="64">
        <v>1747420</v>
      </c>
      <c r="C8" s="64">
        <v>105382</v>
      </c>
      <c r="D8" s="64">
        <v>0</v>
      </c>
    </row>
    <row r="9" spans="1:4" x14ac:dyDescent="0.3">
      <c r="A9" s="24" t="s">
        <v>43</v>
      </c>
      <c r="B9" s="39">
        <f>B10</f>
        <v>39817</v>
      </c>
      <c r="C9" s="39">
        <f>C10</f>
        <v>13272</v>
      </c>
      <c r="D9" s="39">
        <f>D10</f>
        <v>13272</v>
      </c>
    </row>
    <row r="10" spans="1:4" x14ac:dyDescent="0.3">
      <c r="A10" s="33" t="s">
        <v>44</v>
      </c>
      <c r="B10" s="64">
        <v>39817</v>
      </c>
      <c r="C10" s="64">
        <v>13272</v>
      </c>
      <c r="D10" s="64">
        <v>13272</v>
      </c>
    </row>
    <row r="11" spans="1:4" x14ac:dyDescent="0.3">
      <c r="A11" s="24" t="s">
        <v>64</v>
      </c>
      <c r="B11" s="39">
        <f>B12+B13</f>
        <v>823262</v>
      </c>
      <c r="C11" s="39">
        <f>C12+C13</f>
        <v>869467</v>
      </c>
      <c r="D11" s="39">
        <f>D12+D13</f>
        <v>889242</v>
      </c>
    </row>
    <row r="12" spans="1:4" x14ac:dyDescent="0.3">
      <c r="A12" s="32" t="s">
        <v>82</v>
      </c>
      <c r="B12" s="64">
        <v>518000</v>
      </c>
      <c r="C12" s="64">
        <v>564205</v>
      </c>
      <c r="D12" s="64">
        <v>583980</v>
      </c>
    </row>
    <row r="13" spans="1:4" x14ac:dyDescent="0.3">
      <c r="A13" s="32" t="s">
        <v>65</v>
      </c>
      <c r="B13" s="64">
        <v>305262</v>
      </c>
      <c r="C13" s="64">
        <v>305262</v>
      </c>
      <c r="D13" s="64">
        <v>305262</v>
      </c>
    </row>
    <row r="14" spans="1:4" x14ac:dyDescent="0.3">
      <c r="A14" s="24" t="s">
        <v>66</v>
      </c>
      <c r="B14" s="39">
        <f>B15+B16+B17+B18+B19</f>
        <v>46984054</v>
      </c>
      <c r="C14" s="39">
        <f t="shared" ref="C14:D14" si="2">C15+C16+C17+C18+C19</f>
        <v>47525421</v>
      </c>
      <c r="D14" s="39">
        <f t="shared" si="2"/>
        <v>23559567</v>
      </c>
    </row>
    <row r="15" spans="1:4" x14ac:dyDescent="0.3">
      <c r="A15" s="32" t="s">
        <v>67</v>
      </c>
      <c r="B15" s="64">
        <v>204725</v>
      </c>
      <c r="C15" s="64">
        <v>104055</v>
      </c>
      <c r="D15" s="64">
        <v>66361</v>
      </c>
    </row>
    <row r="16" spans="1:4" x14ac:dyDescent="0.3">
      <c r="A16" s="32" t="s">
        <v>68</v>
      </c>
      <c r="B16" s="64">
        <v>84279</v>
      </c>
      <c r="C16" s="64">
        <v>31190</v>
      </c>
      <c r="D16" s="64">
        <v>31190</v>
      </c>
    </row>
    <row r="17" spans="1:4" x14ac:dyDescent="0.3">
      <c r="A17" s="46" t="s">
        <v>94</v>
      </c>
      <c r="B17" s="64">
        <v>4388742</v>
      </c>
      <c r="C17" s="64">
        <v>0</v>
      </c>
      <c r="D17" s="64">
        <v>0</v>
      </c>
    </row>
    <row r="18" spans="1:4" x14ac:dyDescent="0.3">
      <c r="A18" s="32" t="s">
        <v>103</v>
      </c>
      <c r="B18" s="64">
        <v>12703836</v>
      </c>
      <c r="C18" s="64">
        <v>365884</v>
      </c>
      <c r="D18" s="64">
        <v>0</v>
      </c>
    </row>
    <row r="19" spans="1:4" ht="16.95" customHeight="1" x14ac:dyDescent="0.3">
      <c r="A19" s="46" t="s">
        <v>104</v>
      </c>
      <c r="B19" s="64">
        <v>29602472</v>
      </c>
      <c r="C19" s="64">
        <v>47024292</v>
      </c>
      <c r="D19" s="64">
        <v>23462016</v>
      </c>
    </row>
    <row r="20" spans="1:4" x14ac:dyDescent="0.3">
      <c r="A20" s="24" t="s">
        <v>69</v>
      </c>
      <c r="B20" s="39">
        <f>B21</f>
        <v>0</v>
      </c>
      <c r="C20" s="39">
        <f>C21</f>
        <v>0</v>
      </c>
      <c r="D20" s="39">
        <f>D21</f>
        <v>0</v>
      </c>
    </row>
    <row r="21" spans="1:4" x14ac:dyDescent="0.3">
      <c r="A21" s="46" t="s">
        <v>70</v>
      </c>
      <c r="B21" s="64">
        <v>0</v>
      </c>
      <c r="C21" s="64">
        <v>0</v>
      </c>
      <c r="D21" s="64">
        <v>0</v>
      </c>
    </row>
    <row r="22" spans="1:4" x14ac:dyDescent="0.3">
      <c r="A22" s="61" t="s">
        <v>105</v>
      </c>
      <c r="B22" s="63">
        <f>B23</f>
        <v>10219656</v>
      </c>
      <c r="C22" s="63">
        <f t="shared" ref="C22:D22" si="3">C23</f>
        <v>18089986</v>
      </c>
      <c r="D22" s="63">
        <f t="shared" si="3"/>
        <v>6636140</v>
      </c>
    </row>
    <row r="23" spans="1:4" x14ac:dyDescent="0.3">
      <c r="A23" s="62" t="s">
        <v>106</v>
      </c>
      <c r="B23" s="65">
        <v>10219656</v>
      </c>
      <c r="C23" s="65">
        <v>18089986</v>
      </c>
      <c r="D23" s="65">
        <v>6636140</v>
      </c>
    </row>
  </sheetData>
  <mergeCells count="1">
    <mergeCell ref="A2:C2"/>
  </mergeCells>
  <pageMargins left="0.7" right="0.7" top="0.75" bottom="0.75" header="0.3" footer="0.3"/>
  <pageSetup paperSize="9" scale="7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D13"/>
  <sheetViews>
    <sheetView workbookViewId="0">
      <selection activeCell="A2" sqref="A2:D2"/>
    </sheetView>
  </sheetViews>
  <sheetFormatPr defaultRowHeight="14.4" x14ac:dyDescent="0.3"/>
  <cols>
    <col min="1" max="1" width="52.109375" customWidth="1"/>
    <col min="2" max="4" width="20.77734375" customWidth="1"/>
  </cols>
  <sheetData>
    <row r="1" spans="1:4" ht="17.399999999999999" x14ac:dyDescent="0.3">
      <c r="A1" s="1"/>
      <c r="B1" s="1"/>
      <c r="C1" s="2"/>
      <c r="D1" s="2"/>
    </row>
    <row r="2" spans="1:4" x14ac:dyDescent="0.3">
      <c r="A2" s="100" t="s">
        <v>45</v>
      </c>
      <c r="B2" s="124"/>
      <c r="C2" s="124"/>
      <c r="D2" s="124"/>
    </row>
    <row r="3" spans="1:4" ht="17.399999999999999" x14ac:dyDescent="0.3">
      <c r="A3" s="1"/>
      <c r="B3" s="1"/>
      <c r="C3" s="2"/>
      <c r="D3" s="2"/>
    </row>
    <row r="4" spans="1:4" ht="22.8" customHeight="1" x14ac:dyDescent="0.3">
      <c r="A4" s="66" t="s">
        <v>38</v>
      </c>
      <c r="B4" s="66" t="s">
        <v>88</v>
      </c>
      <c r="C4" s="69" t="s">
        <v>89</v>
      </c>
      <c r="D4" s="69" t="s">
        <v>90</v>
      </c>
    </row>
    <row r="5" spans="1:4" ht="15.75" customHeight="1" x14ac:dyDescent="0.3">
      <c r="A5" s="24" t="s">
        <v>39</v>
      </c>
      <c r="B5" s="39">
        <f>B6+B8</f>
        <v>183653704</v>
      </c>
      <c r="C5" s="39">
        <f t="shared" ref="C5:D5" si="0">C6+C8</f>
        <v>200256451</v>
      </c>
      <c r="D5" s="39">
        <f t="shared" si="0"/>
        <v>161725050</v>
      </c>
    </row>
    <row r="6" spans="1:4" ht="15.75" customHeight="1" x14ac:dyDescent="0.3">
      <c r="A6" s="48" t="s">
        <v>83</v>
      </c>
      <c r="B6" s="60">
        <f>B7</f>
        <v>51945107</v>
      </c>
      <c r="C6" s="60">
        <f t="shared" ref="C6:D6" si="1">C7</f>
        <v>51943662</v>
      </c>
      <c r="D6" s="60">
        <f t="shared" si="1"/>
        <v>51896678</v>
      </c>
    </row>
    <row r="7" spans="1:4" ht="15.75" customHeight="1" x14ac:dyDescent="0.3">
      <c r="A7" s="33" t="s">
        <v>84</v>
      </c>
      <c r="B7" s="25">
        <v>51945107</v>
      </c>
      <c r="C7" s="25">
        <v>51943662</v>
      </c>
      <c r="D7" s="25">
        <v>51896678</v>
      </c>
    </row>
    <row r="8" spans="1:4" ht="15.75" customHeight="1" x14ac:dyDescent="0.3">
      <c r="A8" s="48" t="s">
        <v>58</v>
      </c>
      <c r="B8" s="60">
        <f t="shared" ref="B8:D8" si="2">B9+B10+B11</f>
        <v>131708597</v>
      </c>
      <c r="C8" s="60">
        <f t="shared" si="2"/>
        <v>148312789</v>
      </c>
      <c r="D8" s="60">
        <f t="shared" si="2"/>
        <v>109828372</v>
      </c>
    </row>
    <row r="9" spans="1:4" x14ac:dyDescent="0.3">
      <c r="A9" s="30" t="s">
        <v>59</v>
      </c>
      <c r="B9" s="26">
        <v>92710306</v>
      </c>
      <c r="C9" s="26">
        <v>111424899</v>
      </c>
      <c r="D9" s="26">
        <v>72947064</v>
      </c>
    </row>
    <row r="10" spans="1:4" x14ac:dyDescent="0.3">
      <c r="A10" s="34" t="s">
        <v>60</v>
      </c>
      <c r="B10" s="26">
        <v>2575221</v>
      </c>
      <c r="C10" s="26">
        <v>2028138</v>
      </c>
      <c r="D10" s="26">
        <v>2042737</v>
      </c>
    </row>
    <row r="11" spans="1:4" x14ac:dyDescent="0.3">
      <c r="A11" s="34" t="s">
        <v>61</v>
      </c>
      <c r="B11" s="26">
        <v>36423070</v>
      </c>
      <c r="C11" s="26">
        <v>34859752</v>
      </c>
      <c r="D11" s="26">
        <v>34838571</v>
      </c>
    </row>
    <row r="13" spans="1:4" x14ac:dyDescent="0.3">
      <c r="A13" s="38"/>
    </row>
  </sheetData>
  <mergeCells count="1">
    <mergeCell ref="A2:D2"/>
  </mergeCells>
  <pageMargins left="0.7" right="0.7" top="0.75" bottom="0.75" header="0.3" footer="0.3"/>
  <pageSetup paperSize="9" scale="4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N9"/>
  <sheetViews>
    <sheetView workbookViewId="0">
      <selection activeCell="J6" sqref="J6:N6"/>
    </sheetView>
  </sheetViews>
  <sheetFormatPr defaultRowHeight="14.4" x14ac:dyDescent="0.3"/>
  <cols>
    <col min="1" max="1" width="7.44140625" bestFit="1" customWidth="1"/>
    <col min="2" max="2" width="8.44140625" bestFit="1" customWidth="1"/>
    <col min="3" max="3" width="5.44140625" bestFit="1" customWidth="1"/>
    <col min="4" max="4" width="28.6640625" customWidth="1"/>
    <col min="5" max="9" width="25.33203125" hidden="1" customWidth="1"/>
    <col min="10" max="10" width="18.6640625" customWidth="1"/>
    <col min="11" max="11" width="25.33203125" hidden="1" customWidth="1"/>
    <col min="12" max="12" width="20.6640625" customWidth="1"/>
    <col min="13" max="13" width="25.33203125" hidden="1" customWidth="1"/>
    <col min="14" max="14" width="21.33203125" customWidth="1"/>
  </cols>
  <sheetData>
    <row r="1" spans="1:14" ht="18" customHeigh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x14ac:dyDescent="0.3">
      <c r="A2" s="100" t="s">
        <v>0</v>
      </c>
      <c r="B2" s="100"/>
      <c r="C2" s="100"/>
      <c r="D2" s="100"/>
      <c r="E2" s="100"/>
      <c r="F2" s="100"/>
      <c r="G2" s="100"/>
      <c r="H2" s="100"/>
      <c r="I2" s="100"/>
      <c r="J2" s="100"/>
      <c r="K2" s="101"/>
      <c r="L2" s="101"/>
      <c r="M2" s="101"/>
    </row>
    <row r="3" spans="1:14" x14ac:dyDescent="0.3">
      <c r="A3" s="67"/>
      <c r="B3" s="67"/>
      <c r="C3" s="67"/>
      <c r="D3" s="67"/>
      <c r="E3" s="67"/>
      <c r="F3" s="67"/>
      <c r="G3" s="67"/>
      <c r="H3" s="67"/>
      <c r="I3" s="67"/>
      <c r="J3" s="67"/>
      <c r="K3" s="2"/>
      <c r="L3" s="2"/>
      <c r="M3" s="2"/>
      <c r="N3" s="2"/>
    </row>
    <row r="4" spans="1:14" ht="18" customHeight="1" x14ac:dyDescent="0.3">
      <c r="A4" s="100" t="s">
        <v>46</v>
      </c>
      <c r="B4" s="102"/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102"/>
    </row>
    <row r="5" spans="1:14" ht="17.399999999999999" x14ac:dyDescent="0.3">
      <c r="A5" s="1"/>
      <c r="B5" s="1"/>
      <c r="C5" s="1"/>
      <c r="D5" s="47">
        <v>7.5345000000000004</v>
      </c>
      <c r="E5" s="1"/>
      <c r="F5" s="1"/>
      <c r="G5" s="1"/>
      <c r="H5" s="1"/>
      <c r="I5" s="1"/>
      <c r="J5" s="1"/>
      <c r="K5" s="2"/>
      <c r="L5" s="2"/>
      <c r="M5" s="2"/>
      <c r="N5" s="2"/>
    </row>
    <row r="6" spans="1:14" ht="22.2" customHeight="1" x14ac:dyDescent="0.3">
      <c r="A6" s="66" t="s">
        <v>17</v>
      </c>
      <c r="B6" s="71" t="s">
        <v>18</v>
      </c>
      <c r="C6" s="71" t="s">
        <v>19</v>
      </c>
      <c r="D6" s="71" t="s">
        <v>47</v>
      </c>
      <c r="E6" s="71" t="s">
        <v>21</v>
      </c>
      <c r="F6" s="72" t="s">
        <v>62</v>
      </c>
      <c r="G6" s="66" t="s">
        <v>22</v>
      </c>
      <c r="H6" s="73" t="s">
        <v>63</v>
      </c>
      <c r="I6" s="66" t="s">
        <v>23</v>
      </c>
      <c r="J6" s="125" t="s">
        <v>23</v>
      </c>
      <c r="K6" s="125" t="s">
        <v>24</v>
      </c>
      <c r="L6" s="125" t="s">
        <v>24</v>
      </c>
      <c r="M6" s="125" t="s">
        <v>25</v>
      </c>
      <c r="N6" s="125" t="s">
        <v>25</v>
      </c>
    </row>
    <row r="7" spans="1:14" ht="26.4" x14ac:dyDescent="0.3">
      <c r="A7" s="48">
        <v>8</v>
      </c>
      <c r="B7" s="48"/>
      <c r="C7" s="48"/>
      <c r="D7" s="48" t="s">
        <v>48</v>
      </c>
      <c r="E7" s="60">
        <f>E8</f>
        <v>0</v>
      </c>
      <c r="F7" s="60">
        <f>E7/$D$5</f>
        <v>0</v>
      </c>
      <c r="G7" s="60">
        <f t="shared" ref="G7:N8" si="0">G8</f>
        <v>0</v>
      </c>
      <c r="H7" s="60">
        <f>G7/$D$5</f>
        <v>0</v>
      </c>
      <c r="I7" s="60">
        <f>I8</f>
        <v>0</v>
      </c>
      <c r="J7" s="60">
        <f>J8</f>
        <v>10219656</v>
      </c>
      <c r="K7" s="60">
        <f t="shared" ref="K7:N7" si="1">K8</f>
        <v>0</v>
      </c>
      <c r="L7" s="60">
        <f t="shared" si="1"/>
        <v>18089986</v>
      </c>
      <c r="M7" s="60">
        <f t="shared" si="1"/>
        <v>0</v>
      </c>
      <c r="N7" s="60">
        <f t="shared" si="1"/>
        <v>6636140</v>
      </c>
    </row>
    <row r="8" spans="1:14" x14ac:dyDescent="0.3">
      <c r="A8" s="24"/>
      <c r="B8" s="24">
        <v>84</v>
      </c>
      <c r="C8" s="24"/>
      <c r="D8" s="24" t="s">
        <v>49</v>
      </c>
      <c r="E8" s="39">
        <f>E9</f>
        <v>0</v>
      </c>
      <c r="F8" s="39">
        <f t="shared" ref="F8:H9" si="2">E8/$D$5</f>
        <v>0</v>
      </c>
      <c r="G8" s="39">
        <f>G9</f>
        <v>0</v>
      </c>
      <c r="H8" s="39">
        <f t="shared" si="2"/>
        <v>0</v>
      </c>
      <c r="I8" s="39">
        <f>I9</f>
        <v>0</v>
      </c>
      <c r="J8" s="39">
        <f>J9</f>
        <v>10219656</v>
      </c>
      <c r="K8" s="39">
        <f t="shared" si="0"/>
        <v>0</v>
      </c>
      <c r="L8" s="39">
        <f t="shared" si="0"/>
        <v>18089986</v>
      </c>
      <c r="M8" s="39">
        <f t="shared" si="0"/>
        <v>0</v>
      </c>
      <c r="N8" s="39">
        <f t="shared" si="0"/>
        <v>6636140</v>
      </c>
    </row>
    <row r="9" spans="1:14" x14ac:dyDescent="0.3">
      <c r="A9" s="28"/>
      <c r="B9" s="28"/>
      <c r="C9" s="29">
        <v>81</v>
      </c>
      <c r="D9" s="29" t="s">
        <v>101</v>
      </c>
      <c r="E9" s="40"/>
      <c r="F9" s="25">
        <f t="shared" si="2"/>
        <v>0</v>
      </c>
      <c r="G9" s="41"/>
      <c r="H9" s="25">
        <f t="shared" si="2"/>
        <v>0</v>
      </c>
      <c r="I9" s="41"/>
      <c r="J9" s="25">
        <v>10219656</v>
      </c>
      <c r="K9" s="41"/>
      <c r="L9" s="25">
        <v>18089986</v>
      </c>
      <c r="M9" s="41"/>
      <c r="N9" s="25">
        <v>6636140</v>
      </c>
    </row>
  </sheetData>
  <mergeCells count="2">
    <mergeCell ref="A2:M2"/>
    <mergeCell ref="A4:M4"/>
  </mergeCells>
  <pageMargins left="0.7" right="0.7" top="0.75" bottom="0.75" header="0.3" footer="0.3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5</vt:i4>
      </vt:variant>
      <vt:variant>
        <vt:lpstr>Imenovani rasponi</vt:lpstr>
      </vt:variant>
      <vt:variant>
        <vt:i4>3</vt:i4>
      </vt:variant>
    </vt:vector>
  </HeadingPairs>
  <TitlesOfParts>
    <vt:vector size="8" baseType="lpstr">
      <vt:lpstr>SAŽETAK</vt:lpstr>
      <vt:lpstr> Račun prihoda i rashoda</vt:lpstr>
      <vt:lpstr>Rashodi prema izvorima finan</vt:lpstr>
      <vt:lpstr>Rashodi prema funkcijskoj k </vt:lpstr>
      <vt:lpstr>Račun financiranja</vt:lpstr>
      <vt:lpstr>' Račun prihoda i rashoda'!Podrucje_ispisa</vt:lpstr>
      <vt:lpstr>'Rashodi prema funkcijskoj k '!Podrucje_ispisa</vt:lpstr>
      <vt:lpstr>SAŽETAK!Podrucje_ispisa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Gordana Zeba</dc:creator>
  <cp:lastModifiedBy>Sanja Delač</cp:lastModifiedBy>
  <cp:lastPrinted>2022-09-15T12:10:36Z</cp:lastPrinted>
  <dcterms:created xsi:type="dcterms:W3CDTF">2022-09-15T11:39:10Z</dcterms:created>
  <dcterms:modified xsi:type="dcterms:W3CDTF">2022-12-29T13:09:50Z</dcterms:modified>
</cp:coreProperties>
</file>